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819" activeTab="3"/>
  </bookViews>
  <sheets>
    <sheet name="body družstva" sheetId="1" r:id="rId1"/>
    <sheet name="600" sheetId="2" r:id="rId2"/>
    <sheet name="60" sheetId="3" r:id="rId3"/>
    <sheet name="Slatiňany" sheetId="4" r:id="rId4"/>
    <sheet name="ACPAR" sheetId="5" r:id="rId5"/>
    <sheet name="Polička" sheetId="6" r:id="rId6"/>
    <sheet name="Svitavy" sheetId="7" r:id="rId7"/>
    <sheet name="Chrudim" sheetId="8" r:id="rId8"/>
    <sheet name="SAK Pardubice" sheetId="9" r:id="rId9"/>
    <sheet name="HVEPA" sheetId="10" r:id="rId10"/>
    <sheet name="600 m" sheetId="11" r:id="rId11"/>
    <sheet name="60 m ručně" sheetId="12" r:id="rId12"/>
  </sheets>
  <definedNames>
    <definedName name="_xlnm._FilterDatabase" localSheetId="1" hidden="1">'600'!$A$1:$C$54</definedName>
    <definedName name="_xlfn.IFERROR" hidden="1">#NAME?</definedName>
    <definedName name="_xlfn.RANK.EQ" hidden="1">#NAME?</definedName>
    <definedName name="_xlnm.Print_Area" localSheetId="2">'60'!$A$1:$D$57</definedName>
  </definedNames>
  <calcPr fullCalcOnLoad="1"/>
</workbook>
</file>

<file path=xl/sharedStrings.xml><?xml version="1.0" encoding="utf-8"?>
<sst xmlns="http://schemas.openxmlformats.org/spreadsheetml/2006/main" count="394" uniqueCount="159">
  <si>
    <t>oddíl</t>
  </si>
  <si>
    <t>pomocné body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</si>
  <si>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</si>
  <si>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</si>
  <si>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</si>
  <si>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</si>
  <si>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</si>
  <si>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</si>
  <si>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</si>
  <si>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</si>
  <si>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</si>
  <si>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</si>
  <si>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</si>
  <si>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</si>
  <si>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</si>
  <si>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</si>
  <si>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</si>
  <si>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</si>
  <si>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</si>
  <si>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Podpis vedoucího družstva</t>
  </si>
  <si>
    <t>čas</t>
  </si>
  <si>
    <t>body</t>
  </si>
  <si>
    <t>dráha</t>
  </si>
  <si>
    <t>Běh 1</t>
  </si>
  <si>
    <t>Běh 2</t>
  </si>
  <si>
    <t>Běh 3</t>
  </si>
  <si>
    <t>Běh 4</t>
  </si>
  <si>
    <t>Běh 5</t>
  </si>
  <si>
    <t>Běh 6</t>
  </si>
  <si>
    <t>Běh 7</t>
  </si>
  <si>
    <t>Výsledky finále</t>
  </si>
  <si>
    <t>07 08 07</t>
  </si>
  <si>
    <t>20 10 07</t>
  </si>
  <si>
    <t>14 05 07</t>
  </si>
  <si>
    <t>07 01 08</t>
  </si>
  <si>
    <t>31 01 09</t>
  </si>
  <si>
    <t>12 09 09</t>
  </si>
  <si>
    <t>Atletika Polička</t>
  </si>
  <si>
    <t>Hvězda Pardubice</t>
  </si>
  <si>
    <t>AC Pardubice</t>
  </si>
  <si>
    <t>ŠAK Pardubice</t>
  </si>
  <si>
    <t>Svitavy</t>
  </si>
  <si>
    <t>Atletika Chrudim</t>
  </si>
  <si>
    <t>AK Spartak Slatiňany</t>
  </si>
  <si>
    <t>DNS</t>
  </si>
  <si>
    <t>Růžička Patrik (1)</t>
  </si>
  <si>
    <t xml:space="preserve"> 21.8.2007</t>
  </si>
  <si>
    <t>Hladík Štěpán (3)</t>
  </si>
  <si>
    <t>12.1.2007</t>
  </si>
  <si>
    <t>Doubrava Ondřej (1)</t>
  </si>
  <si>
    <t>5.3.2008</t>
  </si>
  <si>
    <t>Šrajer Dominik (2)</t>
  </si>
  <si>
    <t>21.9.2008</t>
  </si>
  <si>
    <t>Strnad Vítek (2)</t>
  </si>
  <si>
    <t>21.4.2009</t>
  </si>
  <si>
    <t>Lazarák Patrik (1)</t>
  </si>
  <si>
    <t>13.8.2008</t>
  </si>
  <si>
    <t>Nedbal Petr (3)</t>
  </si>
  <si>
    <t>20.6.2008</t>
  </si>
  <si>
    <t>Jonáš Martin (2)</t>
  </si>
  <si>
    <t>11.4.2009</t>
  </si>
  <si>
    <t>31.10.2007</t>
  </si>
  <si>
    <t>Bažout Dominik (1)</t>
  </si>
  <si>
    <t>Holeka Václav (1)</t>
  </si>
  <si>
    <t>3.10.2008</t>
  </si>
  <si>
    <t>Burkoň Radek (1)</t>
  </si>
  <si>
    <t>22.2.2008</t>
  </si>
  <si>
    <t>Kopecký Samuel (2)</t>
  </si>
  <si>
    <t>21.2.2007</t>
  </si>
  <si>
    <t>Ardelt Václav (2)</t>
  </si>
  <si>
    <t>18.6.2007</t>
  </si>
  <si>
    <t>Grof Tomáš (2)</t>
  </si>
  <si>
    <t>4.4.2008</t>
  </si>
  <si>
    <t>Kroulík Jan (1)</t>
  </si>
  <si>
    <t>Kraus Šimon (1)</t>
  </si>
  <si>
    <t>Šmíd Vojtěch (1)</t>
  </si>
  <si>
    <t>Vyroubal Jindřich (2)</t>
  </si>
  <si>
    <t>Nývlt Viktor (2)</t>
  </si>
  <si>
    <t>Kuchyňka Ondřej (3)</t>
  </si>
  <si>
    <t>Šafář Samuel  (1)</t>
  </si>
  <si>
    <t>Král Vojtěch  (1)</t>
  </si>
  <si>
    <t>Šafář Štěpán  (1)</t>
  </si>
  <si>
    <t>Mach Tomáš  (2)</t>
  </si>
  <si>
    <t>Švejda Jáchym  (2)</t>
  </si>
  <si>
    <t>Šafář Tomáš  (2)</t>
  </si>
  <si>
    <t>Pikovský Aleš (2)</t>
  </si>
  <si>
    <t>Janků Tomáš (3)</t>
  </si>
  <si>
    <t>Kopiště Radim (1)</t>
  </si>
  <si>
    <t>25.5.2007</t>
  </si>
  <si>
    <t>Jiša Vladimír (1)</t>
  </si>
  <si>
    <t>9.1.2007</t>
  </si>
  <si>
    <t>Pavlík Matouš (2)</t>
  </si>
  <si>
    <t>13.7.2007</t>
  </si>
  <si>
    <t>Jáchym Švec (2)</t>
  </si>
  <si>
    <t>11.5.2008</t>
  </si>
  <si>
    <t>Tomáš Pavliš (3)</t>
  </si>
  <si>
    <t>30.7.2008</t>
  </si>
  <si>
    <t>Hubka Jan (3)</t>
  </si>
  <si>
    <t>30.12.2008</t>
  </si>
  <si>
    <t>Hájek Jakub (1)</t>
  </si>
  <si>
    <t>20.10.2007</t>
  </si>
  <si>
    <t>Tachir Marek (1)</t>
  </si>
  <si>
    <t>03.09.2007</t>
  </si>
  <si>
    <t>Lukáš Matěj (2)</t>
  </si>
  <si>
    <t>29.5.2007</t>
  </si>
  <si>
    <t>Záleský Martin (3)</t>
  </si>
  <si>
    <t>19.3.2007</t>
  </si>
  <si>
    <t>Kalášek Vilém (2)</t>
  </si>
  <si>
    <t>2.8.2008</t>
  </si>
  <si>
    <t>Ptáček Štěpán (2)</t>
  </si>
  <si>
    <t>23.6.2008</t>
  </si>
  <si>
    <t>Bureš Adam (1)</t>
  </si>
  <si>
    <t>12.11.2007</t>
  </si>
  <si>
    <t>Jelínek Vojtěch (3)</t>
  </si>
  <si>
    <t>16.2.2007</t>
  </si>
  <si>
    <t>dns</t>
  </si>
  <si>
    <t>600 m H1</t>
  </si>
  <si>
    <t xml:space="preserve"> 1:51.88</t>
  </si>
  <si>
    <t xml:space="preserve"> 1:54.73</t>
  </si>
  <si>
    <t xml:space="preserve"> 1:55.09</t>
  </si>
  <si>
    <t xml:space="preserve"> 1:59.78</t>
  </si>
  <si>
    <t xml:space="preserve"> 2:00.16</t>
  </si>
  <si>
    <t xml:space="preserve"> 2:02.49</t>
  </si>
  <si>
    <t xml:space="preserve"> 2:06.19</t>
  </si>
  <si>
    <t xml:space="preserve"> 2:07.59</t>
  </si>
  <si>
    <t xml:space="preserve"> 2:07.93</t>
  </si>
  <si>
    <t xml:space="preserve"> 2:10.85</t>
  </si>
  <si>
    <t xml:space="preserve"> 2:10.98</t>
  </si>
  <si>
    <t xml:space="preserve"> 2:13.35</t>
  </si>
  <si>
    <t xml:space="preserve"> 2:14.41</t>
  </si>
  <si>
    <t xml:space="preserve"> 2:21.50</t>
  </si>
  <si>
    <t xml:space="preserve"> 2:23.86</t>
  </si>
  <si>
    <t>600 m H2</t>
  </si>
  <si>
    <t xml:space="preserve"> 1:59.14</t>
  </si>
  <si>
    <t xml:space="preserve"> 2:01.02</t>
  </si>
  <si>
    <t xml:space="preserve"> 2:02.69</t>
  </si>
  <si>
    <t xml:space="preserve"> 2:05.96</t>
  </si>
  <si>
    <t xml:space="preserve"> 2:07.07</t>
  </si>
  <si>
    <t xml:space="preserve"> 2:08.33</t>
  </si>
  <si>
    <t xml:space="preserve"> 2:08.62</t>
  </si>
  <si>
    <t xml:space="preserve"> 2:09.01</t>
  </si>
  <si>
    <t xml:space="preserve"> 2:09.39</t>
  </si>
  <si>
    <t xml:space="preserve"> 2:09.80</t>
  </si>
  <si>
    <t xml:space="preserve"> 2:10.79</t>
  </si>
  <si>
    <t xml:space="preserve"> 2:11.90</t>
  </si>
  <si>
    <t xml:space="preserve"> 2:14.07</t>
  </si>
  <si>
    <t xml:space="preserve"> 2:14.74</t>
  </si>
  <si>
    <t xml:space="preserve"> 2:15.77</t>
  </si>
  <si>
    <t xml:space="preserve"> 2:17.12</t>
  </si>
  <si>
    <t xml:space="preserve"> 2:30.62</t>
  </si>
  <si>
    <t>600 m H3</t>
  </si>
  <si>
    <t xml:space="preserve"> 2:05.68</t>
  </si>
  <si>
    <t xml:space="preserve"> 2:13.33</t>
  </si>
  <si>
    <t xml:space="preserve"> 2:14.14</t>
  </si>
  <si>
    <t xml:space="preserve"> 2:17.27</t>
  </si>
  <si>
    <t xml:space="preserve"> 2:18.21</t>
  </si>
  <si>
    <t xml:space="preserve"> 2:18.42</t>
  </si>
  <si>
    <t xml:space="preserve"> 2:21.85</t>
  </si>
  <si>
    <t xml:space="preserve"> 2:36.64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</si>
</sst>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49" fontId="2" fillId="33" borderId="10" xfId="36" applyNumberFormat="1" applyFont="1" applyFill="1" applyBorder="1" applyAlignment="1">
      <alignment horizontal="center"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41" fillId="0" borderId="11" xfId="0" applyFont="1" applyBorder="1" applyAlignment="1">
      <alignment/>
    </xf>
    <xf numFmtId="47" fontId="2" fillId="33" borderId="10" xfId="36" applyNumberFormat="1" applyFont="1" applyFill="1" applyBorder="1" applyAlignment="1">
      <alignment horizontal="center"/>
      <protection/>
    </xf>
    <xf numFmtId="2" fontId="2" fillId="35" borderId="10" xfId="36" applyNumberFormat="1" applyFont="1" applyFill="1" applyBorder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2" fontId="2" fillId="0" borderId="0" xfId="36" applyNumberFormat="1" applyFont="1">
      <alignment/>
      <protection/>
    </xf>
    <xf numFmtId="0" fontId="2" fillId="0" borderId="10" xfId="36" applyFont="1" applyBorder="1" applyAlignment="1">
      <alignment vertical="center" wrapText="1"/>
      <protection/>
    </xf>
    <xf numFmtId="49" fontId="2" fillId="0" borderId="10" xfId="36" applyNumberFormat="1" applyFont="1" applyBorder="1" applyAlignment="1">
      <alignment vertical="center"/>
      <protection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  <xf numFmtId="0" fontId="2" fillId="34" borderId="10" xfId="36" applyFont="1" applyFill="1" applyBorder="1" applyAlignment="1">
      <alignment horizontal="center"/>
      <protection/>
    </xf>
    <xf numFmtId="0" fontId="2" fillId="0" borderId="10" xfId="36" applyFont="1" applyBorder="1" applyAlignment="1">
      <alignment horizontal="center"/>
      <protection/>
    </xf>
    <xf numFmtId="0" fontId="4" fillId="33" borderId="12" xfId="36" applyFont="1" applyFill="1" applyBorder="1">
      <alignment/>
      <protection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3" fontId="5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8"/>
  <sheetViews>
    <sheetView zoomScalePageLayoutView="0" workbookViewId="0" topLeftCell="A1">
      <selection activeCell="B2" sqref="B2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16384" width="8.7109375" style="1" customWidth="1"/>
  </cols>
  <sheetData>
    <row r="1" ht="12.75">
      <c r="A1" s="23" t="s">
        <v>30</v>
      </c>
    </row>
    <row r="2" spans="1:2" ht="12.75">
      <c r="A2" s="3" t="s">
        <v>0</v>
      </c>
      <c r="B2" s="4" t="s">
        <v>1</v>
      </c>
    </row>
    <row r="3" spans="1:2" ht="12.75">
      <c r="A3" s="2" t="str">
        <f>+Chrudim!C2</f>
        <v>Atletika Chrudim</v>
      </c>
      <c r="B3" s="2">
        <f>+Chrudim!P13</f>
        <v>4226</v>
      </c>
    </row>
    <row r="4" spans="1:2" ht="12.75">
      <c r="A4" s="2" t="str">
        <f>+Polička!C2</f>
        <v>Atletika Polička</v>
      </c>
      <c r="B4" s="2">
        <f>+Polička!P13</f>
        <v>3553</v>
      </c>
    </row>
    <row r="5" spans="1:2" ht="12.75">
      <c r="A5" s="2" t="str">
        <f>+ACPAR!C2</f>
        <v>AC Pardubice</v>
      </c>
      <c r="B5" s="2">
        <f>+ACPAR!P13</f>
        <v>3392</v>
      </c>
    </row>
    <row r="6" spans="1:2" ht="12.75">
      <c r="A6" s="2" t="str">
        <f>+Slatiňany!C2</f>
        <v>AK Spartak Slatiňany</v>
      </c>
      <c r="B6" s="2">
        <f>+Slatiňany!P13</f>
        <v>3343</v>
      </c>
    </row>
    <row r="7" spans="1:2" ht="12.75">
      <c r="A7" s="2" t="str">
        <f>+Svitavy!C2</f>
        <v>Svitavy</v>
      </c>
      <c r="B7" s="2">
        <f>+Svitavy!P13</f>
        <v>3337</v>
      </c>
    </row>
    <row r="8" spans="1:2" ht="12.75">
      <c r="A8" s="2" t="str">
        <f>+HVEPA!C2</f>
        <v>Hvězda Pardubice</v>
      </c>
      <c r="B8" s="2">
        <f>+HVEPA!P13</f>
        <v>3143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3"/>
  <sheetViews>
    <sheetView zoomScale="50" zoomScaleNormal="50" zoomScalePageLayoutView="0" workbookViewId="0" topLeftCell="A1">
      <selection activeCell="N5" sqref="N5:S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140625" style="7" bestFit="1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8" customFormat="1" ht="42" customHeight="1">
      <c r="B2" s="7" t="s">
        <v>3</v>
      </c>
      <c r="C2" s="7" t="s">
        <v>38</v>
      </c>
    </row>
    <row r="3" spans="1:17" ht="20.25">
      <c r="A3" s="33"/>
      <c r="B3" s="10" t="s">
        <v>4</v>
      </c>
      <c r="C3" s="10" t="s">
        <v>5</v>
      </c>
      <c r="D3" s="34" t="s">
        <v>6</v>
      </c>
      <c r="E3" s="34" t="s">
        <v>7</v>
      </c>
      <c r="F3" s="35" t="s">
        <v>8</v>
      </c>
      <c r="G3" s="36" t="s">
        <v>9</v>
      </c>
      <c r="H3" s="36"/>
      <c r="I3" s="36"/>
      <c r="J3" s="10"/>
      <c r="K3" s="35" t="s">
        <v>8</v>
      </c>
      <c r="L3" s="36" t="s">
        <v>10</v>
      </c>
      <c r="M3" s="35" t="s">
        <v>8</v>
      </c>
      <c r="N3" s="36" t="s">
        <v>11</v>
      </c>
      <c r="O3" s="35" t="s">
        <v>8</v>
      </c>
      <c r="P3" s="10" t="s">
        <v>12</v>
      </c>
      <c r="Q3" s="11" t="s">
        <v>8</v>
      </c>
    </row>
    <row r="4" spans="1:17" ht="20.25">
      <c r="A4" s="33"/>
      <c r="B4" s="10" t="s">
        <v>13</v>
      </c>
      <c r="C4" s="10" t="s">
        <v>14</v>
      </c>
      <c r="D4" s="34"/>
      <c r="E4" s="34"/>
      <c r="F4" s="35"/>
      <c r="G4" s="10" t="s">
        <v>15</v>
      </c>
      <c r="H4" s="10" t="s">
        <v>16</v>
      </c>
      <c r="I4" s="10" t="s">
        <v>17</v>
      </c>
      <c r="J4" s="10"/>
      <c r="K4" s="35"/>
      <c r="L4" s="36"/>
      <c r="M4" s="35"/>
      <c r="N4" s="36"/>
      <c r="O4" s="35"/>
      <c r="P4" s="12"/>
      <c r="Q4" s="11" t="s">
        <v>18</v>
      </c>
    </row>
    <row r="5" spans="1:19" ht="42" customHeight="1">
      <c r="A5" s="13">
        <v>1</v>
      </c>
      <c r="B5" s="14" t="s">
        <v>99</v>
      </c>
      <c r="C5" s="15" t="s">
        <v>100</v>
      </c>
      <c r="D5" s="26">
        <f>VLOOKUP(B5,'60'!B:D,3,0)</f>
        <v>9.78</v>
      </c>
      <c r="E5" s="17"/>
      <c r="F5" s="18">
        <f>IF(D5&gt;0,IF(ISERROR(INT((58.015*POWER((11.5-D5),1.81)))),0,INT((58.015*POWER((11.5-D5),1.81)))),IF(ISERROR(VLOOKUP(E5,'60 m ručně'!A:B,2,0)),0,VLOOKUP(E5,'60 m ručně'!A:B,2,0)))</f>
        <v>154</v>
      </c>
      <c r="G5" s="9">
        <v>279</v>
      </c>
      <c r="H5" s="9">
        <v>322</v>
      </c>
      <c r="I5" s="9">
        <v>320</v>
      </c>
      <c r="J5" s="9">
        <f aca="true" t="shared" si="0" ref="J5:J12">MAX(G5:I5)</f>
        <v>322</v>
      </c>
      <c r="K5" s="18">
        <f aca="true" t="shared" si="1" ref="K5:K12">IF(ISERROR(INT((0.14354*POWER((J5-220),1.4)))),0,INT((0.14354*POWER((J5-220),1.4))))</f>
        <v>93</v>
      </c>
      <c r="L5" s="16">
        <v>27.84</v>
      </c>
      <c r="M5" s="18">
        <f aca="true" t="shared" si="2" ref="M5:M12">IF(ISERROR(INT((5.33*POWER((L5-10),1.1)))),0,INT((5.33*POWER((L5-10),1.1))))</f>
        <v>126</v>
      </c>
      <c r="N5" s="25" t="str">
        <f>VLOOKUP(B5,'600'!B:D,3,0)</f>
        <v> 2:07.59</v>
      </c>
      <c r="O5" s="19">
        <f>+INT(0.19889*POWER((185-S5),1.88))</f>
        <v>403</v>
      </c>
      <c r="P5" s="24">
        <f>_xlfn.RANK.EQ(Q5:Q12,$Q$5:$Q$12)</f>
        <v>2</v>
      </c>
      <c r="Q5" s="18">
        <f>+O5+M5+K5+F5</f>
        <v>776</v>
      </c>
      <c r="S5" s="29">
        <f>(MID(N5,2,1)*60)+((MID(N5,4,2)*1)+(MID(N5,7,2)*0.01))</f>
        <v>127.59</v>
      </c>
    </row>
    <row r="6" spans="1:19" ht="42" customHeight="1">
      <c r="A6" s="13">
        <v>2</v>
      </c>
      <c r="B6" s="14" t="s">
        <v>101</v>
      </c>
      <c r="C6" s="15" t="s">
        <v>102</v>
      </c>
      <c r="D6" s="26">
        <f>VLOOKUP(B6,'60'!B:D,3,0)</f>
        <v>9.66</v>
      </c>
      <c r="E6" s="17"/>
      <c r="F6" s="18">
        <f>IF(D6&gt;0,IF(ISERROR(INT((58.015*POWER((11.5-D6),1.81)))),0,INT((58.015*POWER((11.5-D6),1.81)))),IF(ISERROR(VLOOKUP(E6,'60 m ručně'!A:B,2,0)),0,VLOOKUP(E6,'60 m ručně'!A:B,2,0)))</f>
        <v>174</v>
      </c>
      <c r="G6" s="9">
        <v>293</v>
      </c>
      <c r="H6" s="9">
        <v>315</v>
      </c>
      <c r="I6" s="9">
        <v>310</v>
      </c>
      <c r="J6" s="9">
        <f t="shared" si="0"/>
        <v>315</v>
      </c>
      <c r="K6" s="18">
        <f t="shared" si="1"/>
        <v>84</v>
      </c>
      <c r="L6" s="16">
        <v>26.66</v>
      </c>
      <c r="M6" s="18">
        <f t="shared" si="2"/>
        <v>117</v>
      </c>
      <c r="N6" s="25" t="str">
        <f>VLOOKUP(B6,'600'!B:D,3,0)</f>
        <v> 2:21.50</v>
      </c>
      <c r="O6" s="19">
        <f>+INT(0.19889*POWER((185-S6),1.88))</f>
        <v>239</v>
      </c>
      <c r="P6" s="24">
        <f aca="true" t="shared" si="3" ref="P6:P12">_xlfn.RANK.EQ(Q6:Q13,$Q$5:$Q$12)</f>
        <v>6</v>
      </c>
      <c r="Q6" s="18">
        <f>+O6+M6+K6+F6</f>
        <v>614</v>
      </c>
      <c r="S6" s="29">
        <f>(MID(N6,2,1)*60)+((MID(N6,4,2)*1)+(MID(N6,7,2)*0.01))</f>
        <v>141.5</v>
      </c>
    </row>
    <row r="7" spans="1:19" ht="42" customHeight="1">
      <c r="A7" s="13">
        <v>3</v>
      </c>
      <c r="B7" s="14" t="s">
        <v>103</v>
      </c>
      <c r="C7" s="15" t="s">
        <v>104</v>
      </c>
      <c r="D7" s="26">
        <f>VLOOKUP(B7,'60'!B:D,3,0)</f>
        <v>9.7</v>
      </c>
      <c r="E7" s="17"/>
      <c r="F7" s="18">
        <f>IF(D7&gt;0,IF(ISERROR(INT((58.015*POWER((11.5-D7),1.81)))),0,INT((58.015*POWER((11.5-D7),1.81)))),IF(ISERROR(VLOOKUP(E7,'60 m ručně'!A:B,2,0)),0,VLOOKUP(E7,'60 m ručně'!A:B,2,0)))</f>
        <v>168</v>
      </c>
      <c r="G7" s="9">
        <v>320</v>
      </c>
      <c r="H7" s="9">
        <v>346</v>
      </c>
      <c r="I7" s="9">
        <v>338</v>
      </c>
      <c r="J7" s="9">
        <f t="shared" si="0"/>
        <v>346</v>
      </c>
      <c r="K7" s="18">
        <f t="shared" si="1"/>
        <v>125</v>
      </c>
      <c r="L7" s="16">
        <v>20.45</v>
      </c>
      <c r="M7" s="18">
        <f t="shared" si="2"/>
        <v>70</v>
      </c>
      <c r="N7" s="25" t="str">
        <f>VLOOKUP(B7,'600'!B:D,3,0)</f>
        <v> 2:09.80</v>
      </c>
      <c r="O7" s="19">
        <f>+INT(0.19889*POWER((185-S7),1.88))</f>
        <v>374</v>
      </c>
      <c r="P7" s="24">
        <f t="shared" si="3"/>
        <v>3</v>
      </c>
      <c r="Q7" s="18">
        <f>+O7+M7+K7+F7</f>
        <v>737</v>
      </c>
      <c r="S7" s="29">
        <f>(MID(N7,2,1)*60)+((MID(N7,4,2)*1)+(MID(N7,7,2)*0.01))</f>
        <v>129.8</v>
      </c>
    </row>
    <row r="8" spans="1:19" ht="42" customHeight="1">
      <c r="A8" s="13">
        <v>4</v>
      </c>
      <c r="B8" s="14" t="s">
        <v>105</v>
      </c>
      <c r="C8" s="15" t="s">
        <v>106</v>
      </c>
      <c r="D8" s="26">
        <f>VLOOKUP(B8,'60'!B:D,3,0)</f>
        <v>10.01</v>
      </c>
      <c r="E8" s="17"/>
      <c r="F8" s="18">
        <f>IF(D8&gt;0,IF(ISERROR(INT((58.015*POWER((11.5-D8),1.81)))),0,INT((58.015*POWER((11.5-D8),1.81)))),IF(ISERROR(VLOOKUP(E8,'60 m ručně'!A:B,2,0)),0,VLOOKUP(E8,'60 m ručně'!A:B,2,0)))</f>
        <v>119</v>
      </c>
      <c r="G8" s="9">
        <v>324</v>
      </c>
      <c r="H8" s="9">
        <v>327</v>
      </c>
      <c r="I8" s="9">
        <v>336</v>
      </c>
      <c r="J8" s="9">
        <f t="shared" si="0"/>
        <v>336</v>
      </c>
      <c r="K8" s="18">
        <f t="shared" si="1"/>
        <v>111</v>
      </c>
      <c r="L8" s="16">
        <v>28.23</v>
      </c>
      <c r="M8" s="18">
        <f t="shared" si="2"/>
        <v>129</v>
      </c>
      <c r="N8" s="25" t="str">
        <f>VLOOKUP(B8,'600'!B:D,3,0)</f>
        <v> 2:18.42</v>
      </c>
      <c r="O8" s="19">
        <f>+INT(0.19889*POWER((185-S8),1.88))</f>
        <v>272</v>
      </c>
      <c r="P8" s="24">
        <f t="shared" si="3"/>
        <v>5</v>
      </c>
      <c r="Q8" s="18">
        <f>+O8+M8+K8+F8</f>
        <v>631</v>
      </c>
      <c r="S8" s="29">
        <f>(MID(N8,2,1)*60)+((MID(N8,4,2)*1)+(MID(N8,7,2)*0.01))</f>
        <v>138.42000000000002</v>
      </c>
    </row>
    <row r="9" spans="1:19" ht="42" customHeight="1">
      <c r="A9" s="13">
        <v>5</v>
      </c>
      <c r="B9" s="14" t="s">
        <v>107</v>
      </c>
      <c r="C9" s="15" t="s">
        <v>108</v>
      </c>
      <c r="D9" s="26">
        <f>VLOOKUP(B9,'60'!B:D,3,0)</f>
        <v>9.49</v>
      </c>
      <c r="E9" s="17"/>
      <c r="F9" s="18">
        <f>IF(D9&gt;0,IF(ISERROR(INT((58.015*POWER((11.5-D9),1.81)))),0,INT((58.015*POWER((11.5-D9),1.81)))),IF(ISERROR(VLOOKUP(E9,'60 m ručně'!A:B,2,0)),0,VLOOKUP(E9,'60 m ručně'!A:B,2,0)))</f>
        <v>205</v>
      </c>
      <c r="G9" s="9">
        <v>390</v>
      </c>
      <c r="H9" s="9">
        <v>376</v>
      </c>
      <c r="I9" s="9">
        <v>374</v>
      </c>
      <c r="J9" s="9">
        <f t="shared" si="0"/>
        <v>390</v>
      </c>
      <c r="K9" s="18">
        <f t="shared" si="1"/>
        <v>190</v>
      </c>
      <c r="L9" s="16">
        <v>36.28</v>
      </c>
      <c r="M9" s="18">
        <f t="shared" si="2"/>
        <v>194</v>
      </c>
      <c r="N9" s="25" t="str">
        <f>VLOOKUP(B9,'600'!B:D,3,0)</f>
        <v> 2:09.39</v>
      </c>
      <c r="O9" s="19">
        <f>+INT(0.19889*POWER((185-S9),1.88))</f>
        <v>379</v>
      </c>
      <c r="P9" s="24">
        <f t="shared" si="3"/>
        <v>1</v>
      </c>
      <c r="Q9" s="18">
        <f>+O9+M9+K9+F9</f>
        <v>968</v>
      </c>
      <c r="S9" s="29">
        <f>(MID(N9,2,1)*60)+((MID(N9,4,2)*1)+(MID(N9,7,2)*0.01))</f>
        <v>129.39</v>
      </c>
    </row>
    <row r="10" spans="1:19" ht="42" customHeight="1">
      <c r="A10" s="13">
        <v>6</v>
      </c>
      <c r="B10" s="14" t="s">
        <v>109</v>
      </c>
      <c r="C10" s="15" t="s">
        <v>110</v>
      </c>
      <c r="D10" s="26">
        <f>VLOOKUP(B10,'60'!B:D,3,0)</f>
        <v>9.72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164</v>
      </c>
      <c r="G10" s="9">
        <v>260</v>
      </c>
      <c r="H10" s="9">
        <v>320</v>
      </c>
      <c r="I10" s="9">
        <v>302</v>
      </c>
      <c r="J10" s="9">
        <f t="shared" si="0"/>
        <v>320</v>
      </c>
      <c r="K10" s="18">
        <f t="shared" si="1"/>
        <v>90</v>
      </c>
      <c r="L10" s="16">
        <v>23.73</v>
      </c>
      <c r="M10" s="18">
        <f t="shared" si="2"/>
        <v>95</v>
      </c>
      <c r="N10" s="25" t="str">
        <f>VLOOKUP(B10,'600'!B:D,3,0)</f>
        <v> 2:14.74</v>
      </c>
      <c r="O10" s="19">
        <f>+INT(0.19889*POWER((185-S10),1.88))</f>
        <v>313</v>
      </c>
      <c r="P10" s="24">
        <f t="shared" si="3"/>
        <v>4</v>
      </c>
      <c r="Q10" s="18">
        <f>+O10+M10+K10+F10</f>
        <v>662</v>
      </c>
      <c r="S10" s="29">
        <f>(MID(N10,2,1)*60)+((MID(N10,4,2)*1)+(MID(N10,7,2)*0.01))</f>
        <v>134.74</v>
      </c>
    </row>
    <row r="11" spans="1:19" ht="42" customHeight="1">
      <c r="A11" s="13">
        <v>7</v>
      </c>
      <c r="B11" s="14" t="s">
        <v>111</v>
      </c>
      <c r="C11" s="15" t="s">
        <v>112</v>
      </c>
      <c r="D11" s="26">
        <f>VLOOKUP(B11,'60'!B:D,3,0)</f>
        <v>10.07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110</v>
      </c>
      <c r="G11" s="9">
        <v>299</v>
      </c>
      <c r="H11" s="9">
        <v>279</v>
      </c>
      <c r="I11" s="9">
        <v>284</v>
      </c>
      <c r="J11" s="9">
        <f t="shared" si="0"/>
        <v>299</v>
      </c>
      <c r="K11" s="18">
        <f t="shared" si="1"/>
        <v>65</v>
      </c>
      <c r="L11" s="16">
        <v>23.14</v>
      </c>
      <c r="M11" s="18">
        <f t="shared" si="2"/>
        <v>90</v>
      </c>
      <c r="N11" s="25" t="str">
        <f>VLOOKUP(B11,'600'!B:D,3,0)</f>
        <v> 2:23.86</v>
      </c>
      <c r="O11" s="19">
        <f>+INT(0.19889*POWER((185-S11),1.88))</f>
        <v>215</v>
      </c>
      <c r="P11" s="24">
        <f t="shared" si="3"/>
        <v>8</v>
      </c>
      <c r="Q11" s="18">
        <f>+O11+M11+K11+F11</f>
        <v>480</v>
      </c>
      <c r="S11" s="29">
        <f>(MID(N11,2,1)*60)+((MID(N11,4,2)*1)+(MID(N11,7,2)*0.01))</f>
        <v>143.86</v>
      </c>
    </row>
    <row r="12" spans="1:19" ht="42" customHeight="1">
      <c r="A12" s="13">
        <v>8</v>
      </c>
      <c r="B12" s="14" t="s">
        <v>113</v>
      </c>
      <c r="C12" s="15" t="s">
        <v>114</v>
      </c>
      <c r="D12" s="26">
        <f>VLOOKUP(B12,'60'!B:D,3,0)</f>
        <v>10.66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42</v>
      </c>
      <c r="G12" s="9">
        <v>310</v>
      </c>
      <c r="H12" s="9">
        <v>304</v>
      </c>
      <c r="I12" s="9">
        <v>312</v>
      </c>
      <c r="J12" s="9">
        <f t="shared" si="0"/>
        <v>312</v>
      </c>
      <c r="K12" s="18">
        <f t="shared" si="1"/>
        <v>80</v>
      </c>
      <c r="L12" s="16">
        <v>29.48</v>
      </c>
      <c r="M12" s="18">
        <f t="shared" si="2"/>
        <v>139</v>
      </c>
      <c r="N12" s="25" t="str">
        <f>VLOOKUP(B12,'600'!B:D,3,0)</f>
        <v> 2:14.14</v>
      </c>
      <c r="O12" s="19">
        <f>+INT(0.19889*POWER((185-S12),1.88))</f>
        <v>321</v>
      </c>
      <c r="P12" s="24">
        <f t="shared" si="3"/>
        <v>7</v>
      </c>
      <c r="Q12" s="18">
        <f>+O12+M12+K12+F12</f>
        <v>582</v>
      </c>
      <c r="S12" s="29">
        <f>(MID(N12,2,1)*60)+((MID(N12,4,2)*1)+(MID(N12,7,2)*0.01))</f>
        <v>134.14</v>
      </c>
    </row>
    <row r="13" spans="2:17" ht="42" customHeight="1" thickBot="1">
      <c r="B13" s="7" t="s">
        <v>19</v>
      </c>
      <c r="P13" s="37">
        <f>SUMIF(P5:P12,"&lt;=4",Q5:Q12)</f>
        <v>3143</v>
      </c>
      <c r="Q13" s="37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1">
      <selection activeCell="D242" sqref="D2:D242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1" customWidth="1"/>
    <col min="3" max="16384" width="8.7109375" style="1" customWidth="1"/>
  </cols>
  <sheetData>
    <row r="1" spans="1:2" ht="12.75">
      <c r="A1" s="1" t="s">
        <v>20</v>
      </c>
      <c r="B1" s="21" t="s">
        <v>21</v>
      </c>
    </row>
    <row r="2" spans="1:2" ht="12.75">
      <c r="A2" s="22">
        <v>6</v>
      </c>
      <c r="B2" s="21">
        <v>1170</v>
      </c>
    </row>
    <row r="3" spans="1:2" ht="12.75">
      <c r="A3" s="22">
        <v>6.1</v>
      </c>
      <c r="B3" s="21">
        <v>1130</v>
      </c>
    </row>
    <row r="4" spans="1:2" ht="12.75">
      <c r="A4" s="22">
        <v>6.2</v>
      </c>
      <c r="B4" s="21">
        <v>1091</v>
      </c>
    </row>
    <row r="5" spans="1:2" ht="12.75">
      <c r="A5" s="22">
        <v>6.3</v>
      </c>
      <c r="B5" s="21">
        <v>1052</v>
      </c>
    </row>
    <row r="6" spans="1:2" ht="12.75">
      <c r="A6" s="22">
        <v>6.4</v>
      </c>
      <c r="B6" s="21">
        <v>1014</v>
      </c>
    </row>
    <row r="7" spans="1:2" ht="12.75">
      <c r="A7" s="22">
        <v>6.5</v>
      </c>
      <c r="B7" s="21">
        <v>977</v>
      </c>
    </row>
    <row r="8" spans="1:2" ht="12.75">
      <c r="A8" s="22">
        <v>6.6</v>
      </c>
      <c r="B8" s="21">
        <v>940</v>
      </c>
    </row>
    <row r="9" spans="1:2" ht="12.75">
      <c r="A9" s="22">
        <v>6.7</v>
      </c>
      <c r="B9" s="21">
        <v>904</v>
      </c>
    </row>
    <row r="10" spans="1:2" ht="12.75">
      <c r="A10" s="22">
        <v>6.8</v>
      </c>
      <c r="B10" s="21">
        <v>868</v>
      </c>
    </row>
    <row r="11" spans="1:2" ht="12.75">
      <c r="A11" s="22">
        <v>6.9</v>
      </c>
      <c r="B11" s="21">
        <v>833</v>
      </c>
    </row>
    <row r="12" spans="1:2" ht="12.75">
      <c r="A12" s="22">
        <v>7</v>
      </c>
      <c r="B12" s="21">
        <v>799</v>
      </c>
    </row>
    <row r="13" spans="1:2" ht="12.75">
      <c r="A13" s="22">
        <v>7.1</v>
      </c>
      <c r="B13" s="21">
        <v>765</v>
      </c>
    </row>
    <row r="14" spans="1:2" ht="12.75">
      <c r="A14" s="22">
        <v>7.2</v>
      </c>
      <c r="B14" s="21">
        <v>732</v>
      </c>
    </row>
    <row r="15" spans="1:2" ht="12.75">
      <c r="A15" s="22">
        <v>7.3</v>
      </c>
      <c r="B15" s="21">
        <v>700</v>
      </c>
    </row>
    <row r="16" spans="1:2" ht="12.75">
      <c r="A16" s="22">
        <v>7.4</v>
      </c>
      <c r="B16" s="21">
        <v>668</v>
      </c>
    </row>
    <row r="17" spans="1:2" ht="12.75">
      <c r="A17" s="22">
        <v>7.5</v>
      </c>
      <c r="B17" s="21">
        <v>637</v>
      </c>
    </row>
    <row r="18" spans="1:2" ht="12.75">
      <c r="A18" s="22">
        <v>7.6</v>
      </c>
      <c r="B18" s="21">
        <v>607</v>
      </c>
    </row>
    <row r="19" spans="1:2" ht="12.75">
      <c r="A19" s="22">
        <v>7.7</v>
      </c>
      <c r="B19" s="21">
        <v>577</v>
      </c>
    </row>
    <row r="20" spans="1:2" ht="12.75">
      <c r="A20" s="22">
        <v>7.8</v>
      </c>
      <c r="B20" s="21">
        <v>548</v>
      </c>
    </row>
    <row r="21" spans="1:2" ht="12.75">
      <c r="A21" s="22">
        <v>7.9</v>
      </c>
      <c r="B21" s="21">
        <v>520</v>
      </c>
    </row>
    <row r="22" spans="1:2" ht="12.75">
      <c r="A22" s="22">
        <v>7.99999999999999</v>
      </c>
      <c r="B22" s="21">
        <v>492</v>
      </c>
    </row>
    <row r="23" spans="1:2" ht="12.75">
      <c r="A23" s="22">
        <v>8.1</v>
      </c>
      <c r="B23" s="21">
        <v>465</v>
      </c>
    </row>
    <row r="24" spans="1:2" ht="12.75">
      <c r="A24" s="22">
        <v>8.2</v>
      </c>
      <c r="B24" s="21">
        <v>439</v>
      </c>
    </row>
    <row r="25" spans="1:2" ht="12.75">
      <c r="A25" s="22">
        <v>8.3</v>
      </c>
      <c r="B25" s="21">
        <v>413</v>
      </c>
    </row>
    <row r="26" spans="1:2" ht="12.75">
      <c r="A26" s="22">
        <v>8.4</v>
      </c>
      <c r="B26" s="21">
        <v>388</v>
      </c>
    </row>
    <row r="27" spans="1:2" ht="12.75">
      <c r="A27" s="22">
        <v>8.5</v>
      </c>
      <c r="B27" s="21">
        <v>364</v>
      </c>
    </row>
    <row r="28" spans="1:2" ht="12.75">
      <c r="A28" s="22">
        <v>8.6</v>
      </c>
      <c r="B28" s="21">
        <v>340</v>
      </c>
    </row>
    <row r="29" spans="1:2" ht="12.75">
      <c r="A29" s="22">
        <v>8.7</v>
      </c>
      <c r="B29" s="21">
        <v>318</v>
      </c>
    </row>
    <row r="30" spans="1:2" ht="12.75">
      <c r="A30" s="22">
        <v>8.8</v>
      </c>
      <c r="B30" s="21">
        <v>295</v>
      </c>
    </row>
    <row r="31" spans="1:2" ht="12.75">
      <c r="A31" s="22">
        <v>8.9</v>
      </c>
      <c r="B31" s="21">
        <v>274</v>
      </c>
    </row>
    <row r="32" spans="1:2" ht="12.75">
      <c r="A32" s="22">
        <v>9</v>
      </c>
      <c r="B32" s="21">
        <v>253</v>
      </c>
    </row>
    <row r="33" spans="1:2" ht="12.75">
      <c r="A33" s="22">
        <v>9.1</v>
      </c>
      <c r="B33" s="21">
        <v>233</v>
      </c>
    </row>
    <row r="34" spans="1:2" ht="12.75">
      <c r="A34" s="22">
        <v>9.2</v>
      </c>
      <c r="B34" s="21">
        <v>214</v>
      </c>
    </row>
    <row r="35" spans="1:2" ht="12.75">
      <c r="A35" s="22">
        <v>9.3</v>
      </c>
      <c r="B35" s="21">
        <v>196</v>
      </c>
    </row>
    <row r="36" spans="1:2" ht="12.75">
      <c r="A36" s="22">
        <v>9.4</v>
      </c>
      <c r="B36" s="21">
        <v>178</v>
      </c>
    </row>
    <row r="37" spans="1:2" ht="12.75">
      <c r="A37" s="22">
        <v>9.5</v>
      </c>
      <c r="B37" s="21">
        <v>161</v>
      </c>
    </row>
    <row r="38" spans="1:2" ht="12.75">
      <c r="A38" s="22">
        <v>9.6</v>
      </c>
      <c r="B38" s="21">
        <v>145</v>
      </c>
    </row>
    <row r="39" spans="1:2" ht="12.75">
      <c r="A39" s="22">
        <v>9.7</v>
      </c>
      <c r="B39" s="21">
        <v>129</v>
      </c>
    </row>
    <row r="40" spans="1:2" ht="12.75">
      <c r="A40" s="22">
        <v>9.8</v>
      </c>
      <c r="B40" s="21">
        <v>115</v>
      </c>
    </row>
    <row r="41" spans="1:2" ht="12.75">
      <c r="A41" s="22">
        <v>9.9</v>
      </c>
      <c r="B41" s="21">
        <v>101</v>
      </c>
    </row>
    <row r="42" spans="1:2" ht="12.75">
      <c r="A42" s="22">
        <v>10</v>
      </c>
      <c r="B42" s="21">
        <v>88</v>
      </c>
    </row>
    <row r="43" spans="1:2" ht="12.75">
      <c r="A43" s="22">
        <v>10.1</v>
      </c>
      <c r="B43" s="21">
        <v>75</v>
      </c>
    </row>
    <row r="44" spans="1:2" ht="12.75">
      <c r="A44" s="22">
        <v>10.2</v>
      </c>
      <c r="B44" s="21">
        <v>64</v>
      </c>
    </row>
    <row r="45" spans="1:2" ht="12.75">
      <c r="A45" s="22">
        <v>10.3</v>
      </c>
      <c r="B45" s="21">
        <v>53</v>
      </c>
    </row>
    <row r="46" spans="1:2" ht="12.75">
      <c r="A46" s="22">
        <v>10.4</v>
      </c>
      <c r="B46" s="21">
        <v>44</v>
      </c>
    </row>
    <row r="47" spans="1:2" ht="12.75">
      <c r="A47" s="22">
        <v>10.5</v>
      </c>
      <c r="B47" s="21">
        <v>35</v>
      </c>
    </row>
    <row r="48" spans="1:2" ht="12.75">
      <c r="A48" s="22">
        <v>10.6</v>
      </c>
      <c r="B48" s="21">
        <v>27</v>
      </c>
    </row>
    <row r="49" spans="1:2" ht="12.75">
      <c r="A49" s="22">
        <v>10.7</v>
      </c>
      <c r="B49" s="21">
        <v>20</v>
      </c>
    </row>
    <row r="50" spans="1:2" ht="12.75">
      <c r="A50" s="22">
        <v>10.8</v>
      </c>
      <c r="B50" s="21">
        <v>14</v>
      </c>
    </row>
    <row r="51" spans="1:2" ht="12.75">
      <c r="A51" s="22">
        <v>10.9</v>
      </c>
      <c r="B51" s="21">
        <v>9</v>
      </c>
    </row>
    <row r="52" spans="1:2" ht="12.75">
      <c r="A52" s="22">
        <v>11</v>
      </c>
      <c r="B52" s="21">
        <v>5</v>
      </c>
    </row>
    <row r="53" spans="1:2" ht="12.75">
      <c r="A53" s="22">
        <v>11.1</v>
      </c>
      <c r="B53" s="21">
        <v>2</v>
      </c>
    </row>
    <row r="54" spans="1:2" ht="12.75">
      <c r="A54" s="22">
        <v>11.2</v>
      </c>
      <c r="B54" s="21">
        <v>0</v>
      </c>
    </row>
    <row r="55" spans="1:2" ht="12.75">
      <c r="A55" s="22">
        <v>11.3</v>
      </c>
      <c r="B55" s="21">
        <v>0</v>
      </c>
    </row>
    <row r="56" spans="1:2" ht="12.75">
      <c r="A56" s="22">
        <v>11.4</v>
      </c>
      <c r="B56" s="21">
        <v>0</v>
      </c>
    </row>
    <row r="57" spans="1:2" ht="12.75">
      <c r="A57" s="22">
        <v>11.5</v>
      </c>
      <c r="B57" s="21">
        <v>0</v>
      </c>
    </row>
    <row r="58" spans="1:2" ht="12.75">
      <c r="A58" s="22">
        <v>11.6</v>
      </c>
      <c r="B58" s="21">
        <v>0</v>
      </c>
    </row>
    <row r="59" spans="1:2" ht="12.75">
      <c r="A59" s="22">
        <v>11.7</v>
      </c>
      <c r="B59" s="21">
        <v>0</v>
      </c>
    </row>
    <row r="60" spans="1:2" ht="12.75">
      <c r="A60" s="22">
        <v>11.8</v>
      </c>
      <c r="B60" s="21">
        <v>0</v>
      </c>
    </row>
    <row r="61" spans="1:2" ht="12.75">
      <c r="A61" s="22">
        <v>11.9</v>
      </c>
      <c r="B61" s="21">
        <v>0</v>
      </c>
    </row>
    <row r="62" spans="1:2" ht="12.75">
      <c r="A62" s="22">
        <v>12</v>
      </c>
      <c r="B62" s="21">
        <v>0</v>
      </c>
    </row>
    <row r="63" spans="1:2" ht="12.75">
      <c r="A63" s="22">
        <v>12.1</v>
      </c>
      <c r="B63" s="21">
        <v>0</v>
      </c>
    </row>
    <row r="64" spans="1:2" ht="12.75">
      <c r="A64" s="22">
        <v>12.2</v>
      </c>
      <c r="B64" s="21">
        <v>0</v>
      </c>
    </row>
    <row r="65" spans="1:2" ht="12.75">
      <c r="A65" s="22">
        <v>12.3</v>
      </c>
      <c r="B65" s="21">
        <v>0</v>
      </c>
    </row>
    <row r="66" spans="1:2" ht="12.75">
      <c r="A66" s="22">
        <v>12.4</v>
      </c>
      <c r="B66" s="21">
        <v>0</v>
      </c>
    </row>
    <row r="67" spans="1:2" ht="12.75">
      <c r="A67" s="22">
        <v>12.5</v>
      </c>
      <c r="B67" s="21">
        <v>0</v>
      </c>
    </row>
    <row r="68" spans="1:2" ht="12.75">
      <c r="A68" s="22">
        <v>12.6</v>
      </c>
      <c r="B68" s="21">
        <v>0</v>
      </c>
    </row>
    <row r="69" spans="1:2" ht="12.75">
      <c r="A69" s="22">
        <v>12.7</v>
      </c>
      <c r="B69" s="21">
        <v>0</v>
      </c>
    </row>
    <row r="70" spans="1:2" ht="12.75">
      <c r="A70" s="22">
        <v>12.8</v>
      </c>
      <c r="B70" s="21">
        <v>0</v>
      </c>
    </row>
    <row r="71" spans="1:2" ht="12.75">
      <c r="A71" s="22">
        <v>12.9</v>
      </c>
      <c r="B71" s="21">
        <v>0</v>
      </c>
    </row>
    <row r="72" spans="1:2" ht="12.75">
      <c r="A72" s="22">
        <v>13</v>
      </c>
      <c r="B72" s="21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="60" zoomScaleNormal="80" zoomScalePageLayoutView="0" workbookViewId="0" topLeftCell="A40">
      <selection activeCell="D43" sqref="D43:D50"/>
    </sheetView>
  </sheetViews>
  <sheetFormatPr defaultColWidth="22.28125" defaultRowHeight="12.75"/>
  <cols>
    <col min="1" max="1" width="10.421875" style="42" bestFit="1" customWidth="1"/>
    <col min="2" max="2" width="33.421875" style="27" bestFit="1" customWidth="1"/>
    <col min="3" max="3" width="29.8515625" style="27" bestFit="1" customWidth="1"/>
    <col min="4" max="4" width="22.28125" style="28" customWidth="1"/>
    <col min="5" max="5" width="22.28125" style="27" customWidth="1"/>
    <col min="6" max="6" width="22.28125" style="44" customWidth="1"/>
    <col min="7" max="16384" width="22.28125" style="27" customWidth="1"/>
  </cols>
  <sheetData>
    <row r="1" spans="1:7" ht="22.5">
      <c r="A1" s="41" t="s">
        <v>23</v>
      </c>
      <c r="B1" s="38" t="s">
        <v>13</v>
      </c>
      <c r="C1" s="38" t="s">
        <v>0</v>
      </c>
      <c r="D1" s="39"/>
      <c r="F1" s="43" t="s">
        <v>116</v>
      </c>
      <c r="G1"/>
    </row>
    <row r="2" spans="1:7" ht="22.5">
      <c r="A2" s="41">
        <v>16</v>
      </c>
      <c r="B2" s="38" t="str">
        <f>Polička!$B$5</f>
        <v>Šafář Samuel  (1)</v>
      </c>
      <c r="C2" s="40" t="str">
        <f>Polička!$C$2</f>
        <v>Atletika Polička</v>
      </c>
      <c r="D2" s="39" t="str">
        <f>VLOOKUP(A2,$F$2:$G$18,2,0)</f>
        <v> 1:55.09</v>
      </c>
      <c r="F2" s="43">
        <v>4</v>
      </c>
      <c r="G2" t="s">
        <v>117</v>
      </c>
    </row>
    <row r="3" spans="1:7" ht="22.5">
      <c r="A3" s="41">
        <v>9</v>
      </c>
      <c r="B3" s="38" t="str">
        <f>Slatiňany!$B$5</f>
        <v>Kopiště Radim (1)</v>
      </c>
      <c r="C3" s="40" t="str">
        <f>Slatiňany!$C$2</f>
        <v>AK Spartak Slatiňany</v>
      </c>
      <c r="D3" s="39" t="str">
        <f aca="true" t="shared" si="0" ref="D3:D18">VLOOKUP(A3,$F$2:$G$18,2,0)</f>
        <v> 2:00.16</v>
      </c>
      <c r="F3" s="43">
        <v>2</v>
      </c>
      <c r="G3" t="s">
        <v>118</v>
      </c>
    </row>
    <row r="4" spans="1:7" ht="22.5">
      <c r="A4" s="41">
        <v>1</v>
      </c>
      <c r="B4" s="38" t="str">
        <f>ACPAR!$B$5</f>
        <v>Růžička Patrik (1)</v>
      </c>
      <c r="C4" s="40" t="str">
        <f>ACPAR!$C$2</f>
        <v>AC Pardubice</v>
      </c>
      <c r="D4" s="39" t="str">
        <f t="shared" si="0"/>
        <v> 2:10.98</v>
      </c>
      <c r="F4" s="43">
        <v>16</v>
      </c>
      <c r="G4" t="s">
        <v>119</v>
      </c>
    </row>
    <row r="5" spans="1:7" ht="22.5">
      <c r="A5" s="41">
        <v>2</v>
      </c>
      <c r="B5" s="38" t="str">
        <f>Svitavy!$B$5</f>
        <v>Kroulík Jan (1)</v>
      </c>
      <c r="C5" s="40" t="str">
        <f>Svitavy!$C$2</f>
        <v>Svitavy</v>
      </c>
      <c r="D5" s="39" t="str">
        <f t="shared" si="0"/>
        <v> 1:54.73</v>
      </c>
      <c r="F5" s="43">
        <v>12</v>
      </c>
      <c r="G5" t="s">
        <v>120</v>
      </c>
    </row>
    <row r="6" spans="1:7" ht="22.5">
      <c r="A6" s="41">
        <v>4</v>
      </c>
      <c r="B6" s="38" t="str">
        <f>Chrudim!$B$5</f>
        <v>Bažout Dominik (1)</v>
      </c>
      <c r="C6" s="40" t="str">
        <f>Chrudim!$C$2</f>
        <v>Atletika Chrudim</v>
      </c>
      <c r="D6" s="39" t="str">
        <f t="shared" si="0"/>
        <v> 1:51.88</v>
      </c>
      <c r="F6" s="43">
        <v>9</v>
      </c>
      <c r="G6" t="s">
        <v>121</v>
      </c>
    </row>
    <row r="7" spans="1:7" ht="22.5">
      <c r="A7" s="41">
        <v>22</v>
      </c>
      <c r="B7" s="38" t="str">
        <f>HVEPA!$B$5</f>
        <v>Hájek Jakub (1)</v>
      </c>
      <c r="C7" s="40" t="str">
        <f>HVEPA!$C$2</f>
        <v>Hvězda Pardubice</v>
      </c>
      <c r="D7" s="39" t="str">
        <f t="shared" si="0"/>
        <v> 2:07.59</v>
      </c>
      <c r="F7" s="43">
        <v>10</v>
      </c>
      <c r="G7" t="s">
        <v>122</v>
      </c>
    </row>
    <row r="8" spans="1:7" ht="22.5">
      <c r="A8" s="41">
        <v>20</v>
      </c>
      <c r="B8" s="38" t="str">
        <f>Polička!$B$6</f>
        <v>Šafář Štěpán  (1)</v>
      </c>
      <c r="C8" s="40" t="str">
        <f>Polička!$C$2</f>
        <v>Atletika Polička</v>
      </c>
      <c r="D8" s="39" t="str">
        <f t="shared" si="0"/>
        <v> 2:06.19</v>
      </c>
      <c r="F8" s="43">
        <v>5</v>
      </c>
      <c r="G8" t="s">
        <v>123</v>
      </c>
    </row>
    <row r="9" spans="1:7" ht="22.5">
      <c r="A9" s="41">
        <v>5</v>
      </c>
      <c r="B9" s="38" t="str">
        <f>Slatiňany!$B$6</f>
        <v>Jiša Vladimír (1)</v>
      </c>
      <c r="C9" s="40" t="str">
        <f>Slatiňany!$C$2</f>
        <v>AK Spartak Slatiňany</v>
      </c>
      <c r="D9" s="39" t="str">
        <f t="shared" si="0"/>
        <v> 2:06.19</v>
      </c>
      <c r="F9" s="43">
        <v>20</v>
      </c>
      <c r="G9" t="s">
        <v>123</v>
      </c>
    </row>
    <row r="10" spans="1:7" ht="22.5">
      <c r="A10" s="41" t="s">
        <v>115</v>
      </c>
      <c r="B10" s="38" t="str">
        <f>Svitavy!$B$6</f>
        <v>Kraus Šimon (1)</v>
      </c>
      <c r="C10" s="40" t="str">
        <f>Svitavy!$C$2</f>
        <v>Svitavy</v>
      </c>
      <c r="D10" s="39" t="e">
        <f t="shared" si="0"/>
        <v>#N/A</v>
      </c>
      <c r="F10" s="43">
        <v>22</v>
      </c>
      <c r="G10" t="s">
        <v>124</v>
      </c>
    </row>
    <row r="11" spans="1:7" ht="22.5">
      <c r="A11" s="41">
        <v>7</v>
      </c>
      <c r="B11" s="38" t="str">
        <f>Chrudim!$B$6</f>
        <v>Holeka Václav (1)</v>
      </c>
      <c r="C11" s="40" t="str">
        <f>Chrudim!$C$2</f>
        <v>Atletika Chrudim</v>
      </c>
      <c r="D11" s="39" t="str">
        <f t="shared" si="0"/>
        <v> 2:07.93</v>
      </c>
      <c r="F11" s="43">
        <v>7</v>
      </c>
      <c r="G11" t="s">
        <v>125</v>
      </c>
    </row>
    <row r="12" spans="1:7" ht="22.5">
      <c r="A12" s="41">
        <v>23</v>
      </c>
      <c r="B12" s="38" t="str">
        <f>HVEPA!$B$6</f>
        <v>Tachir Marek (1)</v>
      </c>
      <c r="C12" s="40" t="str">
        <f>HVEPA!$C$2</f>
        <v>Hvězda Pardubice</v>
      </c>
      <c r="D12" s="39" t="str">
        <f t="shared" si="0"/>
        <v> 2:21.50</v>
      </c>
      <c r="F12" s="43">
        <v>15</v>
      </c>
      <c r="G12" t="s">
        <v>126</v>
      </c>
    </row>
    <row r="13" spans="1:7" ht="22.5">
      <c r="A13" s="41">
        <v>10</v>
      </c>
      <c r="B13" s="38" t="str">
        <f>ACPAR!$B$7</f>
        <v>Doubrava Ondřej (1)</v>
      </c>
      <c r="C13" s="40" t="str">
        <f>ACPAR!$C$2</f>
        <v>AC Pardubice</v>
      </c>
      <c r="D13" s="39" t="str">
        <f t="shared" si="0"/>
        <v> 2:02.49</v>
      </c>
      <c r="F13" s="43">
        <v>1</v>
      </c>
      <c r="G13" t="s">
        <v>127</v>
      </c>
    </row>
    <row r="14" spans="1:7" ht="22.5">
      <c r="A14" s="41">
        <v>11</v>
      </c>
      <c r="B14" s="38" t="str">
        <f>Svitavy!$B$7</f>
        <v>Šmíd Vojtěch (1)</v>
      </c>
      <c r="C14" s="40" t="str">
        <f>Svitavy!$C$2</f>
        <v>Svitavy</v>
      </c>
      <c r="D14" s="39" t="str">
        <f t="shared" si="0"/>
        <v> 2:13.35</v>
      </c>
      <c r="F14" s="43">
        <v>11</v>
      </c>
      <c r="G14" t="s">
        <v>128</v>
      </c>
    </row>
    <row r="15" spans="1:7" ht="22.5">
      <c r="A15" s="41">
        <v>12</v>
      </c>
      <c r="B15" s="38" t="str">
        <f>Chrudim!$B$7</f>
        <v>Burkoň Radek (1)</v>
      </c>
      <c r="C15" s="40" t="str">
        <f>Chrudim!$C$2</f>
        <v>Atletika Chrudim</v>
      </c>
      <c r="D15" s="39" t="str">
        <f t="shared" si="0"/>
        <v> 1:59.78</v>
      </c>
      <c r="F15" s="43">
        <v>13</v>
      </c>
      <c r="G15" t="s">
        <v>129</v>
      </c>
    </row>
    <row r="16" spans="1:7" ht="22.5">
      <c r="A16" s="41">
        <v>13</v>
      </c>
      <c r="B16" s="38" t="str">
        <f>Polička!$B$8</f>
        <v>Král Vojtěch  (1)</v>
      </c>
      <c r="C16" s="40" t="str">
        <f>Polička!$C$2</f>
        <v>Atletika Polička</v>
      </c>
      <c r="D16" s="39" t="str">
        <f t="shared" si="0"/>
        <v> 2:14.41</v>
      </c>
      <c r="F16" s="43">
        <v>23</v>
      </c>
      <c r="G16" t="s">
        <v>130</v>
      </c>
    </row>
    <row r="17" spans="1:7" ht="22.5">
      <c r="A17" s="41">
        <v>15</v>
      </c>
      <c r="B17" s="38" t="str">
        <f>ACPAR!$B$10</f>
        <v>Lazarák Patrik (1)</v>
      </c>
      <c r="C17" s="40" t="str">
        <f>ACPAR!$C$2</f>
        <v>AC Pardubice</v>
      </c>
      <c r="D17" s="39" t="str">
        <f t="shared" si="0"/>
        <v> 2:10.85</v>
      </c>
      <c r="F17" s="43">
        <v>24</v>
      </c>
      <c r="G17" t="s">
        <v>131</v>
      </c>
    </row>
    <row r="18" spans="1:7" ht="22.5">
      <c r="A18" s="41">
        <v>24</v>
      </c>
      <c r="B18" s="38" t="str">
        <f>HVEPA!$B$11</f>
        <v>Bureš Adam (1)</v>
      </c>
      <c r="C18" s="40" t="str">
        <f>HVEPA!$C$2</f>
        <v>Hvězda Pardubice</v>
      </c>
      <c r="D18" s="39" t="str">
        <f t="shared" si="0"/>
        <v> 2:23.86</v>
      </c>
      <c r="F18" s="43"/>
      <c r="G18"/>
    </row>
    <row r="19" spans="1:7" ht="22.5">
      <c r="A19" s="41"/>
      <c r="B19" s="38"/>
      <c r="C19" s="40"/>
      <c r="D19" s="39"/>
      <c r="F19" s="43"/>
      <c r="G19"/>
    </row>
    <row r="20" spans="1:7" ht="22.5">
      <c r="A20" s="41" t="s">
        <v>24</v>
      </c>
      <c r="B20" s="38"/>
      <c r="C20" s="40"/>
      <c r="D20" s="39"/>
      <c r="F20" s="43" t="s">
        <v>132</v>
      </c>
      <c r="G20"/>
    </row>
    <row r="21" spans="1:7" ht="22.5">
      <c r="A21" s="41">
        <v>25</v>
      </c>
      <c r="B21" s="38" t="str">
        <f>Polička!$B$7</f>
        <v>Mach Tomáš  (2)</v>
      </c>
      <c r="C21" s="40" t="str">
        <f>Polička!$C$2</f>
        <v>Atletika Polička</v>
      </c>
      <c r="D21" s="39" t="str">
        <f>VLOOKUP(A21,$F$21:$G$37,2,0)</f>
        <v> 2:02.69</v>
      </c>
      <c r="F21" s="43">
        <v>26</v>
      </c>
      <c r="G21" t="s">
        <v>133</v>
      </c>
    </row>
    <row r="22" spans="1:7" ht="22.5">
      <c r="A22" s="41">
        <v>26</v>
      </c>
      <c r="B22" s="38" t="str">
        <f>Slatiňany!$B$7</f>
        <v>Pavlík Matouš (2)</v>
      </c>
      <c r="C22" s="40" t="str">
        <f>Slatiňany!$C$2</f>
        <v>AK Spartak Slatiňany</v>
      </c>
      <c r="D22" s="39" t="str">
        <f aca="true" t="shared" si="1" ref="D22:D54">VLOOKUP(A22,$F$21:$G$37,2,0)</f>
        <v> 1:59.14</v>
      </c>
      <c r="F22" s="43">
        <v>39</v>
      </c>
      <c r="G22" t="s">
        <v>134</v>
      </c>
    </row>
    <row r="23" spans="1:7" ht="22.5">
      <c r="A23" s="41">
        <v>27</v>
      </c>
      <c r="B23" s="38" t="str">
        <f>HVEPA!$B$7</f>
        <v>Lukáš Matěj (2)</v>
      </c>
      <c r="C23" s="40" t="str">
        <f>HVEPA!$C$2</f>
        <v>Hvězda Pardubice</v>
      </c>
      <c r="D23" s="39" t="str">
        <f t="shared" si="1"/>
        <v> 2:09.80</v>
      </c>
      <c r="F23" s="43">
        <v>25</v>
      </c>
      <c r="G23" t="s">
        <v>135</v>
      </c>
    </row>
    <row r="24" spans="1:7" ht="22.5">
      <c r="A24" s="41">
        <v>28</v>
      </c>
      <c r="B24" s="38" t="str">
        <f>Slatiňany!$B$8</f>
        <v>Jáchym Švec (2)</v>
      </c>
      <c r="C24" s="40" t="str">
        <f>Slatiňany!$C$2</f>
        <v>AK Spartak Slatiňany</v>
      </c>
      <c r="D24" s="39" t="str">
        <f t="shared" si="1"/>
        <v> 2:08.62</v>
      </c>
      <c r="F24" s="43">
        <v>33</v>
      </c>
      <c r="G24" t="s">
        <v>136</v>
      </c>
    </row>
    <row r="25" spans="1:7" ht="22.5">
      <c r="A25" s="41">
        <v>29</v>
      </c>
      <c r="B25" s="38" t="str">
        <f>ACPAR!$B$8</f>
        <v>Šrajer Dominik (2)</v>
      </c>
      <c r="C25" s="40" t="str">
        <f>ACPAR!$C$2</f>
        <v>AC Pardubice</v>
      </c>
      <c r="D25" s="39" t="str">
        <f t="shared" si="1"/>
        <v> 2:17.12</v>
      </c>
      <c r="F25" s="43">
        <v>30</v>
      </c>
      <c r="G25" t="s">
        <v>137</v>
      </c>
    </row>
    <row r="26" spans="1:7" ht="22.5">
      <c r="A26" s="41">
        <v>30</v>
      </c>
      <c r="B26" s="38" t="str">
        <f>Svitavy!$B$8</f>
        <v>Vyroubal Jindřich (2)</v>
      </c>
      <c r="C26" s="40" t="str">
        <f>Svitavy!$C$2</f>
        <v>Svitavy</v>
      </c>
      <c r="D26" s="39" t="str">
        <f t="shared" si="1"/>
        <v> 2:07.07</v>
      </c>
      <c r="F26" s="43">
        <v>34</v>
      </c>
      <c r="G26" t="s">
        <v>138</v>
      </c>
    </row>
    <row r="27" spans="1:7" ht="22.5">
      <c r="A27" s="41">
        <v>31</v>
      </c>
      <c r="B27" s="38" t="str">
        <f>Chrudim!$B$8</f>
        <v>Kopecký Samuel (2)</v>
      </c>
      <c r="C27" s="40" t="str">
        <f>Chrudim!$C$2</f>
        <v>Atletika Chrudim</v>
      </c>
      <c r="D27" s="39" t="str">
        <f t="shared" si="1"/>
        <v> 2:11.90</v>
      </c>
      <c r="F27" s="43">
        <v>28</v>
      </c>
      <c r="G27" t="s">
        <v>139</v>
      </c>
    </row>
    <row r="28" spans="1:7" ht="22.5">
      <c r="A28" s="41">
        <v>32</v>
      </c>
      <c r="B28" s="38" t="str">
        <f>Polička!$B$9</f>
        <v>Švejda Jáchym  (2)</v>
      </c>
      <c r="C28" s="40" t="str">
        <f>Polička!$C$2</f>
        <v>Atletika Polička</v>
      </c>
      <c r="D28" s="39" t="str">
        <f t="shared" si="1"/>
        <v> 2:15.77</v>
      </c>
      <c r="F28" s="43">
        <v>38</v>
      </c>
      <c r="G28" t="s">
        <v>140</v>
      </c>
    </row>
    <row r="29" spans="1:7" ht="22.5">
      <c r="A29" s="41">
        <v>33</v>
      </c>
      <c r="B29" s="38" t="str">
        <f>ACPAR!$B$9</f>
        <v>Strnad Vítek (2)</v>
      </c>
      <c r="C29" s="40" t="str">
        <f>ACPAR!$C$2</f>
        <v>AC Pardubice</v>
      </c>
      <c r="D29" s="39" t="str">
        <f t="shared" si="1"/>
        <v> 2:05.96</v>
      </c>
      <c r="F29" s="43">
        <v>36</v>
      </c>
      <c r="G29" t="s">
        <v>141</v>
      </c>
    </row>
    <row r="30" spans="1:7" ht="22.5">
      <c r="A30" s="41">
        <v>34</v>
      </c>
      <c r="B30" s="38" t="str">
        <f>Svitavy!$B$9</f>
        <v>Pikovský Aleš (2)</v>
      </c>
      <c r="C30" s="40" t="str">
        <f>Svitavy!$C$2</f>
        <v>Svitavy</v>
      </c>
      <c r="D30" s="39" t="str">
        <f t="shared" si="1"/>
        <v> 2:08.33</v>
      </c>
      <c r="F30" s="43">
        <v>27</v>
      </c>
      <c r="G30" t="s">
        <v>142</v>
      </c>
    </row>
    <row r="31" spans="1:7" ht="22.5">
      <c r="A31" s="41">
        <v>35</v>
      </c>
      <c r="B31" s="38" t="str">
        <f>Chrudim!$B$9</f>
        <v>Ardelt Václav (2)</v>
      </c>
      <c r="C31" s="40" t="str">
        <f>Chrudim!$C$2</f>
        <v>Atletika Chrudim</v>
      </c>
      <c r="D31" s="39" t="str">
        <f t="shared" si="1"/>
        <v> 2:14.07</v>
      </c>
      <c r="F31" s="43">
        <v>43</v>
      </c>
      <c r="G31" t="s">
        <v>143</v>
      </c>
    </row>
    <row r="32" spans="1:7" ht="22.5">
      <c r="A32" s="41">
        <v>36</v>
      </c>
      <c r="B32" s="38" t="str">
        <f>HVEPA!$B$9</f>
        <v>Kalášek Vilém (2)</v>
      </c>
      <c r="C32" s="40" t="str">
        <f>HVEPA!$C$2</f>
        <v>Hvězda Pardubice</v>
      </c>
      <c r="D32" s="39" t="str">
        <f t="shared" si="1"/>
        <v> 2:09.39</v>
      </c>
      <c r="F32" s="43">
        <v>31</v>
      </c>
      <c r="G32" t="s">
        <v>144</v>
      </c>
    </row>
    <row r="33" spans="1:7" ht="22.5">
      <c r="A33" s="41">
        <v>37</v>
      </c>
      <c r="B33" s="38" t="str">
        <f>Polička!$B$10</f>
        <v>Šafář Tomáš  (2)</v>
      </c>
      <c r="C33" s="40" t="str">
        <f>Polička!$C$2</f>
        <v>Atletika Polička</v>
      </c>
      <c r="D33" s="39" t="str">
        <f t="shared" si="1"/>
        <v> 2:30.62</v>
      </c>
      <c r="F33" s="43">
        <v>35</v>
      </c>
      <c r="G33" t="s">
        <v>145</v>
      </c>
    </row>
    <row r="34" spans="1:7" ht="22.5">
      <c r="A34" s="41">
        <v>38</v>
      </c>
      <c r="B34" s="38" t="str">
        <f>Svitavy!$B$10</f>
        <v>Nývlt Viktor (2)</v>
      </c>
      <c r="C34" s="40" t="str">
        <f>Svitavy!$C$2</f>
        <v>Svitavy</v>
      </c>
      <c r="D34" s="39" t="str">
        <f t="shared" si="1"/>
        <v> 2:09.01</v>
      </c>
      <c r="F34" s="43">
        <v>42</v>
      </c>
      <c r="G34" t="s">
        <v>146</v>
      </c>
    </row>
    <row r="35" spans="1:7" ht="22.5">
      <c r="A35" s="41">
        <v>39</v>
      </c>
      <c r="B35" s="38" t="str">
        <f>Chrudim!$B$10</f>
        <v>Grof Tomáš (2)</v>
      </c>
      <c r="C35" s="40" t="str">
        <f>Chrudim!$C$2</f>
        <v>Atletika Chrudim</v>
      </c>
      <c r="D35" s="39" t="str">
        <f t="shared" si="1"/>
        <v> 2:01.02</v>
      </c>
      <c r="F35" s="43">
        <v>32</v>
      </c>
      <c r="G35" t="s">
        <v>147</v>
      </c>
    </row>
    <row r="36" spans="1:7" ht="22.5">
      <c r="A36" s="41">
        <v>42</v>
      </c>
      <c r="B36" s="38" t="str">
        <f>HVEPA!$B$10</f>
        <v>Ptáček Štěpán (2)</v>
      </c>
      <c r="C36" s="40" t="str">
        <f>HVEPA!$C$2</f>
        <v>Hvězda Pardubice</v>
      </c>
      <c r="D36" s="39" t="str">
        <f t="shared" si="1"/>
        <v> 2:14.74</v>
      </c>
      <c r="F36" s="43">
        <v>29</v>
      </c>
      <c r="G36" t="s">
        <v>148</v>
      </c>
    </row>
    <row r="37" spans="1:7" ht="22.5">
      <c r="A37" s="41">
        <v>43</v>
      </c>
      <c r="B37" s="38" t="str">
        <f>ACPAR!$B$12</f>
        <v>Jonáš Martin (2)</v>
      </c>
      <c r="C37" s="40" t="str">
        <f>ACPAR!$C$2</f>
        <v>AC Pardubice</v>
      </c>
      <c r="D37" s="39" t="str">
        <f t="shared" si="1"/>
        <v> 2:10.79</v>
      </c>
      <c r="F37" s="43">
        <v>37</v>
      </c>
      <c r="G37" t="s">
        <v>149</v>
      </c>
    </row>
    <row r="38" spans="1:7" ht="22.5">
      <c r="A38" s="41"/>
      <c r="B38" s="38"/>
      <c r="C38" s="38"/>
      <c r="D38" s="39"/>
      <c r="F38" s="43"/>
      <c r="G38"/>
    </row>
    <row r="39" spans="1:7" ht="22.5">
      <c r="A39" s="41"/>
      <c r="B39" s="38"/>
      <c r="C39" s="38"/>
      <c r="D39" s="39"/>
      <c r="F39" s="43"/>
      <c r="G39"/>
    </row>
    <row r="40" spans="1:7" ht="22.5">
      <c r="A40" s="41"/>
      <c r="B40" s="38"/>
      <c r="C40" s="38"/>
      <c r="D40" s="39"/>
      <c r="F40" s="43"/>
      <c r="G40"/>
    </row>
    <row r="41" spans="1:7" ht="22.5">
      <c r="A41" s="41"/>
      <c r="B41" s="38"/>
      <c r="C41" s="38"/>
      <c r="D41" s="39"/>
      <c r="F41" s="43"/>
      <c r="G41"/>
    </row>
    <row r="42" spans="1:7" ht="22.5">
      <c r="A42" s="41" t="s">
        <v>25</v>
      </c>
      <c r="B42" s="38"/>
      <c r="C42" s="38"/>
      <c r="D42" s="39"/>
      <c r="F42" s="43" t="s">
        <v>150</v>
      </c>
      <c r="G42"/>
    </row>
    <row r="43" spans="1:7" ht="22.5">
      <c r="A43" s="41">
        <v>48</v>
      </c>
      <c r="B43" s="38" t="str">
        <f>ACPAR!$B$6</f>
        <v>Hladík Štěpán (3)</v>
      </c>
      <c r="C43" s="40" t="str">
        <f>ACPAR!$C$2</f>
        <v>AC Pardubice</v>
      </c>
      <c r="D43" s="39" t="str">
        <f>VLOOKUP(A43,$F$43:$G$59,2,0)</f>
        <v> 2:17.27</v>
      </c>
      <c r="F43" s="43">
        <v>52</v>
      </c>
      <c r="G43" t="s">
        <v>151</v>
      </c>
    </row>
    <row r="44" spans="1:7" ht="22.5">
      <c r="A44" s="41">
        <v>51</v>
      </c>
      <c r="B44" s="38" t="str">
        <f>HVEPA!$B$8</f>
        <v>Záleský Martin (3)</v>
      </c>
      <c r="C44" s="40" t="str">
        <f>HVEPA!$C$2</f>
        <v>Hvězda Pardubice</v>
      </c>
      <c r="D44" s="39" t="str">
        <f aca="true" t="shared" si="2" ref="D44:D50">VLOOKUP(A44,$F$43:$G$59,2,0)</f>
        <v> 2:18.42</v>
      </c>
      <c r="F44" s="43">
        <v>62</v>
      </c>
      <c r="G44" t="s">
        <v>152</v>
      </c>
    </row>
    <row r="45" spans="1:7" ht="22.5">
      <c r="A45" s="41">
        <v>52</v>
      </c>
      <c r="B45" s="38" t="str">
        <f>Slatiňany!$B$9</f>
        <v>Tomáš Pavliš (3)</v>
      </c>
      <c r="C45" s="40" t="str">
        <f>Slatiňany!$C$2</f>
        <v>AK Spartak Slatiňany</v>
      </c>
      <c r="D45" s="39" t="str">
        <f t="shared" si="2"/>
        <v> 2:05.68</v>
      </c>
      <c r="F45" s="43">
        <v>64</v>
      </c>
      <c r="G45" t="s">
        <v>153</v>
      </c>
    </row>
    <row r="46" spans="1:7" ht="22.5">
      <c r="A46" s="41">
        <v>54</v>
      </c>
      <c r="B46" s="38" t="str">
        <f>Slatiňany!$B$10</f>
        <v>Hubka Jan (3)</v>
      </c>
      <c r="C46" s="40" t="str">
        <f>Slatiňany!$C$2</f>
        <v>AK Spartak Slatiňany</v>
      </c>
      <c r="D46" s="39" t="str">
        <f t="shared" si="2"/>
        <v> 2:21.85</v>
      </c>
      <c r="F46" s="43">
        <v>48</v>
      </c>
      <c r="G46" t="s">
        <v>154</v>
      </c>
    </row>
    <row r="47" spans="1:7" ht="22.5">
      <c r="A47" s="41">
        <v>61</v>
      </c>
      <c r="B47" s="38" t="str">
        <f>ACPAR!$B$11</f>
        <v>Nedbal Petr (3)</v>
      </c>
      <c r="C47" s="40" t="str">
        <f>ACPAR!$C$2</f>
        <v>AC Pardubice</v>
      </c>
      <c r="D47" s="39" t="str">
        <f t="shared" si="2"/>
        <v> 2:18.21</v>
      </c>
      <c r="F47" s="43">
        <v>61</v>
      </c>
      <c r="G47" t="s">
        <v>155</v>
      </c>
    </row>
    <row r="48" spans="1:7" ht="22.5">
      <c r="A48" s="41">
        <v>62</v>
      </c>
      <c r="B48" s="38" t="str">
        <f>Svitavy!$B$11</f>
        <v>Janků Tomáš (3)</v>
      </c>
      <c r="C48" s="40" t="str">
        <f>Svitavy!$C$2</f>
        <v>Svitavy</v>
      </c>
      <c r="D48" s="39" t="str">
        <f t="shared" si="2"/>
        <v> 2:13.33</v>
      </c>
      <c r="F48" s="43">
        <v>51</v>
      </c>
      <c r="G48" t="s">
        <v>156</v>
      </c>
    </row>
    <row r="49" spans="1:7" ht="22.5">
      <c r="A49" s="41">
        <v>63</v>
      </c>
      <c r="B49" s="38" t="str">
        <f>Svitavy!$B$12</f>
        <v>Kuchyňka Ondřej (3)</v>
      </c>
      <c r="C49" s="40" t="str">
        <f>Svitavy!$C$2</f>
        <v>Svitavy</v>
      </c>
      <c r="D49" s="39" t="str">
        <f t="shared" si="2"/>
        <v> 2:36.64</v>
      </c>
      <c r="F49" s="43">
        <v>54</v>
      </c>
      <c r="G49" t="s">
        <v>157</v>
      </c>
    </row>
    <row r="50" spans="1:7" ht="22.5">
      <c r="A50" s="41">
        <v>64</v>
      </c>
      <c r="B50" s="38" t="str">
        <f>HVEPA!$B$12</f>
        <v>Jelínek Vojtěch (3)</v>
      </c>
      <c r="C50" s="40" t="str">
        <f>HVEPA!$C$2</f>
        <v>Hvězda Pardubice</v>
      </c>
      <c r="D50" s="39" t="str">
        <f t="shared" si="2"/>
        <v> 2:14.14</v>
      </c>
      <c r="F50" s="43">
        <v>63</v>
      </c>
      <c r="G50" t="s">
        <v>158</v>
      </c>
    </row>
    <row r="51" ht="22.5">
      <c r="D51" s="39"/>
    </row>
    <row r="52" ht="22.5">
      <c r="D52" s="39" t="e">
        <f t="shared" si="1"/>
        <v>#N/A</v>
      </c>
    </row>
    <row r="53" ht="22.5">
      <c r="D53" s="39" t="e">
        <f t="shared" si="1"/>
        <v>#N/A</v>
      </c>
    </row>
    <row r="54" ht="22.5">
      <c r="D54" s="39" t="e">
        <f t="shared" si="1"/>
        <v>#N/A</v>
      </c>
    </row>
  </sheetData>
  <sheetProtection/>
  <autoFilter ref="A1:C54"/>
  <printOptions/>
  <pageMargins left="0.7" right="0.7" top="0.787401575" bottom="0.787401575" header="0.3" footer="0.3"/>
  <pageSetup horizontalDpi="600" verticalDpi="600" orientation="portrait" paperSize="9" scale="93" r:id="rId1"/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="70" zoomScaleNormal="70" zoomScaleSheetLayoutView="70" zoomScalePageLayoutView="0" workbookViewId="0" topLeftCell="A1">
      <selection activeCell="D1" sqref="D1"/>
    </sheetView>
  </sheetViews>
  <sheetFormatPr defaultColWidth="22.28125" defaultRowHeight="12.75"/>
  <cols>
    <col min="1" max="1" width="10.421875" style="27" bestFit="1" customWidth="1"/>
    <col min="2" max="2" width="39.421875" style="27" customWidth="1"/>
    <col min="3" max="3" width="29.8515625" style="27" bestFit="1" customWidth="1"/>
    <col min="4" max="4" width="22.28125" style="28" customWidth="1"/>
    <col min="5" max="16384" width="22.28125" style="27" customWidth="1"/>
  </cols>
  <sheetData>
    <row r="1" spans="1:4" ht="22.5">
      <c r="A1" s="38" t="s">
        <v>22</v>
      </c>
      <c r="B1" s="38" t="s">
        <v>13</v>
      </c>
      <c r="C1" s="38" t="s">
        <v>0</v>
      </c>
      <c r="D1" s="39"/>
    </row>
    <row r="2" spans="1:4" ht="22.5">
      <c r="A2" s="38" t="s">
        <v>23</v>
      </c>
      <c r="B2" s="38"/>
      <c r="C2" s="38"/>
      <c r="D2" s="39"/>
    </row>
    <row r="3" spans="1:4" ht="22.5">
      <c r="A3" s="38">
        <v>1</v>
      </c>
      <c r="B3" s="38" t="s">
        <v>79</v>
      </c>
      <c r="C3" s="40" t="s">
        <v>37</v>
      </c>
      <c r="D3" s="39">
        <v>9.67</v>
      </c>
    </row>
    <row r="4" spans="1:4" ht="22.5">
      <c r="A4" s="38">
        <v>2</v>
      </c>
      <c r="B4" s="38" t="s">
        <v>87</v>
      </c>
      <c r="C4" s="40" t="s">
        <v>43</v>
      </c>
      <c r="D4" s="39">
        <v>9.69</v>
      </c>
    </row>
    <row r="5" spans="1:4" ht="22.5">
      <c r="A5" s="38">
        <v>3</v>
      </c>
      <c r="B5" s="38" t="s">
        <v>45</v>
      </c>
      <c r="C5" s="40" t="s">
        <v>39</v>
      </c>
      <c r="D5" s="39">
        <v>9.84</v>
      </c>
    </row>
    <row r="6" spans="1:4" ht="22.5">
      <c r="A6" s="38">
        <v>4</v>
      </c>
      <c r="B6" s="38" t="s">
        <v>73</v>
      </c>
      <c r="C6" s="40" t="s">
        <v>41</v>
      </c>
      <c r="D6" s="39">
        <v>9.48</v>
      </c>
    </row>
    <row r="7" spans="1:4" ht="22.5">
      <c r="A7" s="38">
        <v>5</v>
      </c>
      <c r="B7" s="38" t="s">
        <v>62</v>
      </c>
      <c r="C7" s="40" t="s">
        <v>42</v>
      </c>
      <c r="D7" s="39">
        <v>9.18</v>
      </c>
    </row>
    <row r="8" spans="1:4" ht="22.5">
      <c r="A8" s="38">
        <v>6</v>
      </c>
      <c r="B8" s="38" t="s">
        <v>99</v>
      </c>
      <c r="C8" s="40" t="s">
        <v>38</v>
      </c>
      <c r="D8" s="39">
        <v>9.78</v>
      </c>
    </row>
    <row r="9" spans="1:4" ht="22.5">
      <c r="A9" s="38"/>
      <c r="B9" s="38"/>
      <c r="C9" s="38"/>
      <c r="D9" s="39"/>
    </row>
    <row r="10" spans="1:4" ht="22.5">
      <c r="A10" s="38" t="s">
        <v>24</v>
      </c>
      <c r="B10" s="38"/>
      <c r="C10" s="38"/>
      <c r="D10" s="39"/>
    </row>
    <row r="11" spans="1:4" ht="22.5">
      <c r="A11" s="38">
        <v>1</v>
      </c>
      <c r="B11" s="38" t="s">
        <v>81</v>
      </c>
      <c r="C11" s="40" t="s">
        <v>37</v>
      </c>
      <c r="D11" s="39">
        <v>9.92</v>
      </c>
    </row>
    <row r="12" spans="1:4" ht="22.5">
      <c r="A12" s="38">
        <v>2</v>
      </c>
      <c r="B12" s="38" t="s">
        <v>89</v>
      </c>
      <c r="C12" s="40" t="s">
        <v>43</v>
      </c>
      <c r="D12" s="39">
        <v>9.83</v>
      </c>
    </row>
    <row r="13" spans="1:4" ht="22.5">
      <c r="A13" s="38">
        <v>3</v>
      </c>
      <c r="B13" s="38" t="s">
        <v>47</v>
      </c>
      <c r="C13" s="40" t="s">
        <v>39</v>
      </c>
      <c r="D13" s="39">
        <v>10.08</v>
      </c>
    </row>
    <row r="14" spans="1:4" ht="22.5">
      <c r="A14" s="38">
        <v>4</v>
      </c>
      <c r="B14" s="38" t="s">
        <v>74</v>
      </c>
      <c r="C14" s="40" t="s">
        <v>41</v>
      </c>
      <c r="D14" s="39">
        <v>9.55</v>
      </c>
    </row>
    <row r="15" spans="1:4" ht="22.5">
      <c r="A15" s="38">
        <v>5</v>
      </c>
      <c r="B15" s="38" t="s">
        <v>63</v>
      </c>
      <c r="C15" s="40" t="s">
        <v>42</v>
      </c>
      <c r="D15" s="39">
        <v>9.65</v>
      </c>
    </row>
    <row r="16" spans="1:4" ht="22.5">
      <c r="A16" s="38">
        <v>6</v>
      </c>
      <c r="B16" s="38" t="s">
        <v>101</v>
      </c>
      <c r="C16" s="40" t="s">
        <v>38</v>
      </c>
      <c r="D16" s="39">
        <v>9.66</v>
      </c>
    </row>
    <row r="17" spans="1:4" ht="22.5">
      <c r="A17" s="38"/>
      <c r="B17" s="38"/>
      <c r="C17" s="38"/>
      <c r="D17" s="39"/>
    </row>
    <row r="18" spans="1:4" ht="22.5">
      <c r="A18" s="38" t="s">
        <v>25</v>
      </c>
      <c r="B18" s="38"/>
      <c r="C18" s="38"/>
      <c r="D18" s="39"/>
    </row>
    <row r="19" spans="1:4" ht="22.5">
      <c r="A19" s="38">
        <v>1</v>
      </c>
      <c r="B19" s="38" t="s">
        <v>82</v>
      </c>
      <c r="C19" s="40" t="s">
        <v>37</v>
      </c>
      <c r="D19" s="39">
        <v>9.64</v>
      </c>
    </row>
    <row r="20" spans="1:4" ht="22.5">
      <c r="A20" s="38">
        <v>2</v>
      </c>
      <c r="B20" s="38" t="s">
        <v>91</v>
      </c>
      <c r="C20" s="40" t="s">
        <v>43</v>
      </c>
      <c r="D20" s="39">
        <v>10.06</v>
      </c>
    </row>
    <row r="21" spans="1:4" ht="22.5">
      <c r="A21" s="38">
        <v>3</v>
      </c>
      <c r="B21" s="38" t="s">
        <v>49</v>
      </c>
      <c r="C21" s="40" t="s">
        <v>39</v>
      </c>
      <c r="D21" s="39">
        <v>10</v>
      </c>
    </row>
    <row r="22" spans="1:4" ht="22.5">
      <c r="A22" s="38">
        <v>4</v>
      </c>
      <c r="B22" s="38" t="s">
        <v>75</v>
      </c>
      <c r="C22" s="40" t="s">
        <v>41</v>
      </c>
      <c r="D22" s="39">
        <v>9.6</v>
      </c>
    </row>
    <row r="23" spans="1:4" ht="22.5">
      <c r="A23" s="38">
        <v>5</v>
      </c>
      <c r="B23" s="38" t="s">
        <v>65</v>
      </c>
      <c r="C23" s="40" t="s">
        <v>42</v>
      </c>
      <c r="D23" s="39">
        <v>9.66</v>
      </c>
    </row>
    <row r="24" spans="1:4" ht="22.5">
      <c r="A24" s="38">
        <v>6</v>
      </c>
      <c r="B24" s="38" t="s">
        <v>103</v>
      </c>
      <c r="C24" s="40" t="s">
        <v>38</v>
      </c>
      <c r="D24" s="39">
        <v>9.7</v>
      </c>
    </row>
    <row r="25" spans="1:4" ht="22.5">
      <c r="A25" s="38"/>
      <c r="B25" s="38"/>
      <c r="C25" s="38"/>
      <c r="D25" s="39"/>
    </row>
    <row r="26" spans="1:4" ht="22.5">
      <c r="A26" s="38" t="s">
        <v>26</v>
      </c>
      <c r="B26" s="38"/>
      <c r="C26" s="38"/>
      <c r="D26" s="39"/>
    </row>
    <row r="27" spans="1:4" ht="22.5">
      <c r="A27" s="38">
        <v>1</v>
      </c>
      <c r="B27" s="38" t="s">
        <v>80</v>
      </c>
      <c r="C27" s="40" t="s">
        <v>37</v>
      </c>
      <c r="D27" s="39">
        <v>10.64</v>
      </c>
    </row>
    <row r="28" spans="1:4" ht="22.5">
      <c r="A28" s="38">
        <v>2</v>
      </c>
      <c r="B28" s="38" t="s">
        <v>93</v>
      </c>
      <c r="C28" s="40" t="s">
        <v>43</v>
      </c>
      <c r="D28" s="39">
        <v>10.52</v>
      </c>
    </row>
    <row r="29" spans="1:4" ht="22.5">
      <c r="A29" s="38">
        <v>3</v>
      </c>
      <c r="B29" s="38" t="s">
        <v>51</v>
      </c>
      <c r="C29" s="40" t="s">
        <v>39</v>
      </c>
      <c r="D29" s="39">
        <v>10.11</v>
      </c>
    </row>
    <row r="30" spans="1:4" ht="22.5">
      <c r="A30" s="38">
        <v>4</v>
      </c>
      <c r="B30" s="38" t="s">
        <v>76</v>
      </c>
      <c r="C30" s="40" t="s">
        <v>41</v>
      </c>
      <c r="D30" s="39">
        <v>10.03</v>
      </c>
    </row>
    <row r="31" spans="1:4" ht="22.5">
      <c r="A31" s="38">
        <v>5</v>
      </c>
      <c r="B31" s="38" t="s">
        <v>67</v>
      </c>
      <c r="C31" s="40" t="s">
        <v>42</v>
      </c>
      <c r="D31" s="39">
        <v>10.1</v>
      </c>
    </row>
    <row r="32" spans="1:4" ht="22.5">
      <c r="A32" s="38">
        <v>6</v>
      </c>
      <c r="B32" s="38" t="s">
        <v>105</v>
      </c>
      <c r="C32" s="40" t="s">
        <v>38</v>
      </c>
      <c r="D32" s="39">
        <v>10.01</v>
      </c>
    </row>
    <row r="33" spans="1:4" ht="22.5">
      <c r="A33" s="38"/>
      <c r="B33" s="38"/>
      <c r="C33" s="38"/>
      <c r="D33" s="39"/>
    </row>
    <row r="34" spans="1:4" ht="22.5">
      <c r="A34" s="38" t="s">
        <v>27</v>
      </c>
      <c r="B34" s="38"/>
      <c r="C34" s="38"/>
      <c r="D34" s="39"/>
    </row>
    <row r="35" spans="1:4" ht="22.5">
      <c r="A35" s="38">
        <v>1</v>
      </c>
      <c r="B35" s="38" t="s">
        <v>83</v>
      </c>
      <c r="C35" s="40" t="s">
        <v>37</v>
      </c>
      <c r="D35" s="39">
        <v>11.23</v>
      </c>
    </row>
    <row r="36" spans="1:4" ht="22.5">
      <c r="A36" s="38">
        <v>2</v>
      </c>
      <c r="B36" s="38" t="s">
        <v>95</v>
      </c>
      <c r="C36" s="40" t="s">
        <v>43</v>
      </c>
      <c r="D36" s="39">
        <v>10.88</v>
      </c>
    </row>
    <row r="37" spans="1:4" ht="22.5">
      <c r="A37" s="38">
        <v>3</v>
      </c>
      <c r="B37" s="38" t="s">
        <v>53</v>
      </c>
      <c r="C37" s="40" t="s">
        <v>39</v>
      </c>
      <c r="D37" s="39">
        <v>9.76</v>
      </c>
    </row>
    <row r="38" spans="1:4" ht="22.5">
      <c r="A38" s="38">
        <v>4</v>
      </c>
      <c r="B38" s="38" t="s">
        <v>85</v>
      </c>
      <c r="C38" s="40" t="s">
        <v>41</v>
      </c>
      <c r="D38" s="39">
        <v>10.37</v>
      </c>
    </row>
    <row r="39" spans="1:4" ht="22.5">
      <c r="A39" s="38">
        <v>5</v>
      </c>
      <c r="B39" s="38" t="s">
        <v>69</v>
      </c>
      <c r="C39" s="40" t="s">
        <v>42</v>
      </c>
      <c r="D39" s="39">
        <v>9.95</v>
      </c>
    </row>
    <row r="40" spans="1:4" ht="22.5">
      <c r="A40" s="38">
        <v>6</v>
      </c>
      <c r="B40" s="38" t="s">
        <v>107</v>
      </c>
      <c r="C40" s="40" t="s">
        <v>38</v>
      </c>
      <c r="D40" s="39">
        <v>9.49</v>
      </c>
    </row>
    <row r="41" spans="1:4" ht="22.5">
      <c r="A41" s="38"/>
      <c r="B41" s="38"/>
      <c r="C41" s="38"/>
      <c r="D41" s="39"/>
    </row>
    <row r="42" spans="1:4" ht="22.5">
      <c r="A42" s="38" t="s">
        <v>28</v>
      </c>
      <c r="B42" s="38"/>
      <c r="C42" s="38"/>
      <c r="D42" s="39"/>
    </row>
    <row r="43" spans="1:4" ht="22.5">
      <c r="A43" s="38">
        <v>1</v>
      </c>
      <c r="B43" s="38" t="s">
        <v>84</v>
      </c>
      <c r="C43" s="40" t="s">
        <v>37</v>
      </c>
      <c r="D43" s="39">
        <v>11.27</v>
      </c>
    </row>
    <row r="44" spans="1:4" ht="22.5">
      <c r="A44" s="38">
        <v>2</v>
      </c>
      <c r="B44" s="38" t="s">
        <v>97</v>
      </c>
      <c r="C44" s="40" t="s">
        <v>43</v>
      </c>
      <c r="D44" s="39">
        <v>10.49</v>
      </c>
    </row>
    <row r="45" spans="1:4" ht="22.5">
      <c r="A45" s="38">
        <v>3</v>
      </c>
      <c r="B45" s="38" t="s">
        <v>55</v>
      </c>
      <c r="C45" s="40" t="s">
        <v>39</v>
      </c>
      <c r="D45" s="39">
        <v>10.21</v>
      </c>
    </row>
    <row r="46" spans="1:4" ht="22.5">
      <c r="A46" s="38">
        <v>4</v>
      </c>
      <c r="B46" s="38" t="s">
        <v>77</v>
      </c>
      <c r="C46" s="40" t="s">
        <v>41</v>
      </c>
      <c r="D46" s="39">
        <v>10.35</v>
      </c>
    </row>
    <row r="47" spans="1:4" ht="22.5">
      <c r="A47" s="38">
        <v>5</v>
      </c>
      <c r="B47" s="38" t="s">
        <v>71</v>
      </c>
      <c r="C47" s="40" t="s">
        <v>42</v>
      </c>
      <c r="D47" s="39">
        <v>9.71</v>
      </c>
    </row>
    <row r="48" spans="1:4" ht="22.5">
      <c r="A48" s="38">
        <v>6</v>
      </c>
      <c r="B48" s="38" t="s">
        <v>109</v>
      </c>
      <c r="C48" s="40" t="s">
        <v>38</v>
      </c>
      <c r="D48" s="39">
        <v>9.72</v>
      </c>
    </row>
    <row r="49" spans="1:4" ht="22.5">
      <c r="A49" s="38"/>
      <c r="B49" s="38"/>
      <c r="C49" s="38"/>
      <c r="D49" s="39"/>
    </row>
    <row r="50" spans="1:4" ht="22.5">
      <c r="A50" s="38" t="s">
        <v>29</v>
      </c>
      <c r="B50" s="38"/>
      <c r="C50" s="38"/>
      <c r="D50" s="39"/>
    </row>
    <row r="51" spans="1:4" ht="22.5">
      <c r="A51" s="38">
        <v>2</v>
      </c>
      <c r="B51" s="38" t="s">
        <v>57</v>
      </c>
      <c r="C51" s="40" t="s">
        <v>39</v>
      </c>
      <c r="D51" s="39">
        <v>10.37</v>
      </c>
    </row>
    <row r="52" spans="1:4" ht="22.5">
      <c r="A52" s="38">
        <v>3</v>
      </c>
      <c r="B52" s="38" t="s">
        <v>86</v>
      </c>
      <c r="C52" s="40" t="s">
        <v>41</v>
      </c>
      <c r="D52" s="39">
        <v>9.71</v>
      </c>
    </row>
    <row r="53" spans="1:4" ht="22.5">
      <c r="A53" s="38">
        <v>4</v>
      </c>
      <c r="B53" s="38" t="s">
        <v>111</v>
      </c>
      <c r="C53" s="40" t="s">
        <v>38</v>
      </c>
      <c r="D53" s="39">
        <v>10.07</v>
      </c>
    </row>
    <row r="54" spans="1:4" ht="22.5">
      <c r="A54" s="38">
        <v>5</v>
      </c>
      <c r="B54" s="38" t="s">
        <v>59</v>
      </c>
      <c r="C54" s="40" t="s">
        <v>39</v>
      </c>
      <c r="D54" s="39">
        <v>10.28</v>
      </c>
    </row>
    <row r="55" spans="1:4" ht="22.5">
      <c r="A55" s="38">
        <v>6</v>
      </c>
      <c r="B55" s="38" t="s">
        <v>78</v>
      </c>
      <c r="C55" s="40" t="s">
        <v>41</v>
      </c>
      <c r="D55" s="39">
        <v>10.74</v>
      </c>
    </row>
    <row r="56" spans="1:4" ht="22.5">
      <c r="A56" s="38">
        <v>7</v>
      </c>
      <c r="B56" s="38" t="s">
        <v>113</v>
      </c>
      <c r="C56" s="40" t="s">
        <v>38</v>
      </c>
      <c r="D56" s="39">
        <v>10.66</v>
      </c>
    </row>
  </sheetData>
  <sheetProtection/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33" max="3" man="1"/>
    <brk id="5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3"/>
  <sheetViews>
    <sheetView tabSelected="1" zoomScale="50" zoomScaleNormal="50" zoomScalePageLayoutView="0" workbookViewId="0" topLeftCell="A1">
      <selection activeCell="Q7" sqref="Q7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9" width="7.8515625" style="7" bestFit="1" customWidth="1"/>
    <col min="10" max="10" width="7.851562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140625" style="7" bestFit="1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8" customFormat="1" ht="42" customHeight="1">
      <c r="B2" s="7" t="s">
        <v>3</v>
      </c>
      <c r="C2" s="7" t="s">
        <v>43</v>
      </c>
    </row>
    <row r="3" spans="1:17" ht="20.25">
      <c r="A3" s="33"/>
      <c r="B3" s="10" t="s">
        <v>4</v>
      </c>
      <c r="C3" s="10" t="s">
        <v>5</v>
      </c>
      <c r="D3" s="34" t="s">
        <v>6</v>
      </c>
      <c r="E3" s="34" t="s">
        <v>7</v>
      </c>
      <c r="F3" s="35" t="s">
        <v>8</v>
      </c>
      <c r="G3" s="36" t="s">
        <v>9</v>
      </c>
      <c r="H3" s="36"/>
      <c r="I3" s="36"/>
      <c r="J3" s="10"/>
      <c r="K3" s="35" t="s">
        <v>8</v>
      </c>
      <c r="L3" s="36" t="s">
        <v>10</v>
      </c>
      <c r="M3" s="35" t="s">
        <v>8</v>
      </c>
      <c r="N3" s="36" t="s">
        <v>11</v>
      </c>
      <c r="O3" s="35" t="s">
        <v>8</v>
      </c>
      <c r="P3" s="10" t="s">
        <v>12</v>
      </c>
      <c r="Q3" s="11" t="s">
        <v>8</v>
      </c>
    </row>
    <row r="4" spans="1:17" ht="20.25">
      <c r="A4" s="33"/>
      <c r="B4" s="10" t="s">
        <v>13</v>
      </c>
      <c r="C4" s="10" t="s">
        <v>14</v>
      </c>
      <c r="D4" s="34"/>
      <c r="E4" s="34"/>
      <c r="F4" s="35"/>
      <c r="G4" s="10" t="s">
        <v>15</v>
      </c>
      <c r="H4" s="10" t="s">
        <v>16</v>
      </c>
      <c r="I4" s="10" t="s">
        <v>17</v>
      </c>
      <c r="J4" s="10"/>
      <c r="K4" s="35"/>
      <c r="L4" s="36"/>
      <c r="M4" s="35"/>
      <c r="N4" s="36"/>
      <c r="O4" s="35"/>
      <c r="P4" s="12"/>
      <c r="Q4" s="11" t="s">
        <v>18</v>
      </c>
    </row>
    <row r="5" spans="1:19" ht="42" customHeight="1">
      <c r="A5" s="13">
        <v>1</v>
      </c>
      <c r="B5" s="14" t="s">
        <v>87</v>
      </c>
      <c r="C5" s="15" t="s">
        <v>88</v>
      </c>
      <c r="D5" s="26">
        <f>VLOOKUP(B5,'60'!B:D,3,0)</f>
        <v>9.69</v>
      </c>
      <c r="E5" s="17"/>
      <c r="F5" s="18">
        <f>IF(D5&gt;0,IF(ISERROR(INT((58.015*POWER((11.5-D5),1.81)))),0,INT((58.015*POWER((11.5-D5),1.81)))),IF(ISERROR(VLOOKUP(E5,'60 m ručně'!A:B,2,0)),0,VLOOKUP(E5,'60 m ručně'!A:B,2,0)))</f>
        <v>169</v>
      </c>
      <c r="G5" s="9">
        <v>358</v>
      </c>
      <c r="H5" s="9"/>
      <c r="I5" s="9"/>
      <c r="J5" s="9">
        <f aca="true" t="shared" si="0" ref="J5:J12">MAX(G5:I5)</f>
        <v>358</v>
      </c>
      <c r="K5" s="18">
        <f aca="true" t="shared" si="1" ref="K5:K12">IF(ISERROR(INT((0.14354*POWER((J5-220),1.4)))),0,INT((0.14354*POWER((J5-220),1.4))))</f>
        <v>142</v>
      </c>
      <c r="L5" s="16">
        <v>22.35</v>
      </c>
      <c r="M5" s="18">
        <f aca="true" t="shared" si="2" ref="M5:M12">IF(ISERROR(INT((5.33*POWER((L5-10),1.1)))),0,INT((5.33*POWER((L5-10),1.1))))</f>
        <v>84</v>
      </c>
      <c r="N5" s="25" t="str">
        <f>VLOOKUP(B5,'600'!B:D,3,0)</f>
        <v> 2:00.16</v>
      </c>
      <c r="O5" s="19">
        <f>+INT(0.19889*POWER((185-S5),1.88))</f>
        <v>506</v>
      </c>
      <c r="P5" s="24">
        <f>_xlfn.RANK.EQ(Q5:Q12,$Q$5:$Q$12)</f>
        <v>2</v>
      </c>
      <c r="Q5" s="18">
        <f>+O5+M5+K5+F5</f>
        <v>901</v>
      </c>
      <c r="S5" s="29">
        <f>(MID(N5,2,1)*60)+((MID(N5,4,2)*1)+(MID(N5,7,2)*0.01))</f>
        <v>120.16</v>
      </c>
    </row>
    <row r="6" spans="1:19" ht="42" customHeight="1">
      <c r="A6" s="13">
        <v>2</v>
      </c>
      <c r="B6" s="14" t="s">
        <v>89</v>
      </c>
      <c r="C6" s="15" t="s">
        <v>90</v>
      </c>
      <c r="D6" s="26">
        <f>VLOOKUP(B6,'60'!B:D,3,0)</f>
        <v>9.83</v>
      </c>
      <c r="E6" s="17"/>
      <c r="F6" s="18">
        <f>IF(D6&gt;0,IF(ISERROR(INT((58.015*POWER((11.5-D6),1.81)))),0,INT((58.015*POWER((11.5-D6),1.81)))),IF(ISERROR(VLOOKUP(E6,'60 m ručně'!A:B,2,0)),0,VLOOKUP(E6,'60 m ručně'!A:B,2,0)))</f>
        <v>146</v>
      </c>
      <c r="G6" s="9">
        <v>369</v>
      </c>
      <c r="H6" s="9">
        <v>256</v>
      </c>
      <c r="I6" s="9">
        <v>347</v>
      </c>
      <c r="J6" s="9">
        <f t="shared" si="0"/>
        <v>369</v>
      </c>
      <c r="K6" s="18">
        <f t="shared" si="1"/>
        <v>158</v>
      </c>
      <c r="L6" s="16">
        <v>22.56</v>
      </c>
      <c r="M6" s="18">
        <f t="shared" si="2"/>
        <v>86</v>
      </c>
      <c r="N6" s="25" t="str">
        <f>VLOOKUP(B6,'600'!B:D,3,0)</f>
        <v> 2:06.19</v>
      </c>
      <c r="O6" s="19">
        <f>+INT(0.19889*POWER((185-S6),1.88))</f>
        <v>421</v>
      </c>
      <c r="P6" s="24">
        <f>_xlfn.RANK.EQ(Q6:Q13,$Q$5:$Q$12)</f>
        <v>3</v>
      </c>
      <c r="Q6" s="18">
        <f>+O6+M6+K6+F6</f>
        <v>811</v>
      </c>
      <c r="S6" s="29">
        <f>(MID(N6,2,1)*60)+((MID(N6,4,2)*1)+(MID(N6,7,2)*0.01))</f>
        <v>126.19</v>
      </c>
    </row>
    <row r="7" spans="1:19" ht="42" customHeight="1">
      <c r="A7" s="13">
        <v>3</v>
      </c>
      <c r="B7" s="14" t="s">
        <v>91</v>
      </c>
      <c r="C7" s="15" t="s">
        <v>92</v>
      </c>
      <c r="D7" s="26">
        <f>VLOOKUP(B7,'60'!B:D,3,0)</f>
        <v>10.06</v>
      </c>
      <c r="E7" s="17"/>
      <c r="F7" s="18">
        <f>IF(D7&gt;0,IF(ISERROR(INT((58.015*POWER((11.5-D7),1.81)))),0,INT((58.015*POWER((11.5-D7),1.81)))),IF(ISERROR(VLOOKUP(E7,'60 m ručně'!A:B,2,0)),0,VLOOKUP(E7,'60 m ručně'!A:B,2,0)))</f>
        <v>112</v>
      </c>
      <c r="G7" s="9">
        <v>304</v>
      </c>
      <c r="H7" s="9">
        <v>338</v>
      </c>
      <c r="I7" s="9">
        <v>343</v>
      </c>
      <c r="J7" s="9">
        <f t="shared" si="0"/>
        <v>343</v>
      </c>
      <c r="K7" s="18">
        <f t="shared" si="1"/>
        <v>121</v>
      </c>
      <c r="L7" s="16">
        <v>34.54</v>
      </c>
      <c r="M7" s="18">
        <f t="shared" si="2"/>
        <v>180</v>
      </c>
      <c r="N7" s="25" t="str">
        <f>VLOOKUP(B7,'600'!B:D,3,0)</f>
        <v> 1:59.14</v>
      </c>
      <c r="O7" s="19">
        <f>+INT(0.19889*POWER((185-S7),1.88))</f>
        <v>521</v>
      </c>
      <c r="P7" s="24">
        <f>_xlfn.RANK.EQ(Q7:Q14,$Q$5:$Q$12)</f>
        <v>1</v>
      </c>
      <c r="Q7" s="18">
        <f>+O7+M7+K7+F7</f>
        <v>934</v>
      </c>
      <c r="S7" s="29">
        <f>(MID(N7,2,1)*60)+((MID(N7,4,2)*1)+(MID(N7,7,2)*0.01))</f>
        <v>119.14</v>
      </c>
    </row>
    <row r="8" spans="1:19" ht="42" customHeight="1">
      <c r="A8" s="13">
        <v>4</v>
      </c>
      <c r="B8" s="14" t="s">
        <v>93</v>
      </c>
      <c r="C8" s="15" t="s">
        <v>94</v>
      </c>
      <c r="D8" s="26">
        <f>VLOOKUP(B8,'60'!B:D,3,0)</f>
        <v>10.52</v>
      </c>
      <c r="E8" s="17"/>
      <c r="F8" s="18">
        <f>IF(D8&gt;0,IF(ISERROR(INT((58.015*POWER((11.5-D8),1.81)))),0,INT((58.015*POWER((11.5-D8),1.81)))),IF(ISERROR(VLOOKUP(E8,'60 m ručně'!A:B,2,0)),0,VLOOKUP(E8,'60 m ručně'!A:B,2,0)))</f>
        <v>55</v>
      </c>
      <c r="G8" s="9">
        <v>315</v>
      </c>
      <c r="H8" s="9">
        <v>268</v>
      </c>
      <c r="I8" s="9">
        <v>321</v>
      </c>
      <c r="J8" s="9">
        <f t="shared" si="0"/>
        <v>321</v>
      </c>
      <c r="K8" s="18">
        <f t="shared" si="1"/>
        <v>91</v>
      </c>
      <c r="L8" s="16">
        <v>32.3</v>
      </c>
      <c r="M8" s="18">
        <f t="shared" si="2"/>
        <v>162</v>
      </c>
      <c r="N8" s="25" t="str">
        <f>VLOOKUP(B8,'600'!B:D,3,0)</f>
        <v> 2:08.62</v>
      </c>
      <c r="O8" s="19">
        <f>+INT(0.19889*POWER((185-S8),1.88))</f>
        <v>389</v>
      </c>
      <c r="P8" s="24">
        <f>_xlfn.RANK.EQ(Q8:Q15,$Q$5:$Q$12)</f>
        <v>4</v>
      </c>
      <c r="Q8" s="18">
        <f>+O8+M8+K8+F8</f>
        <v>697</v>
      </c>
      <c r="S8" s="29">
        <f>(MID(N8,2,1)*60)+((MID(N8,4,2)*1)+(MID(N8,7,2)*0.01))</f>
        <v>128.62</v>
      </c>
    </row>
    <row r="9" spans="1:19" ht="42" customHeight="1">
      <c r="A9" s="13">
        <v>5</v>
      </c>
      <c r="B9" s="14" t="s">
        <v>95</v>
      </c>
      <c r="C9" s="15" t="s">
        <v>96</v>
      </c>
      <c r="D9" s="26">
        <f>VLOOKUP(B9,'60'!B:D,3,0)</f>
        <v>10.88</v>
      </c>
      <c r="E9" s="17"/>
      <c r="F9" s="18">
        <f>IF(D9&gt;0,IF(ISERROR(INT((58.015*POWER((11.5-D9),1.81)))),0,INT((58.015*POWER((11.5-D9),1.81)))),IF(ISERROR(VLOOKUP(E9,'60 m ručně'!A:B,2,0)),0,VLOOKUP(E9,'60 m ručně'!A:B,2,0)))</f>
        <v>24</v>
      </c>
      <c r="G9" s="9">
        <v>303</v>
      </c>
      <c r="H9" s="9"/>
      <c r="I9" s="9">
        <v>314</v>
      </c>
      <c r="J9" s="9">
        <f t="shared" si="0"/>
        <v>314</v>
      </c>
      <c r="K9" s="18">
        <f t="shared" si="1"/>
        <v>83</v>
      </c>
      <c r="L9" s="16">
        <v>31.62</v>
      </c>
      <c r="M9" s="18">
        <f t="shared" si="2"/>
        <v>156</v>
      </c>
      <c r="N9" s="25" t="str">
        <f>VLOOKUP(B9,'600'!B:D,3,0)</f>
        <v> 2:05.68</v>
      </c>
      <c r="O9" s="19">
        <f>+INT(0.19889*POWER((185-S9),1.88))</f>
        <v>428</v>
      </c>
      <c r="P9" s="24">
        <f>_xlfn.RANK.EQ(Q9:Q16,$Q$5:$Q$12)</f>
        <v>5</v>
      </c>
      <c r="Q9" s="18">
        <f>+O9+M9+K9+F9</f>
        <v>691</v>
      </c>
      <c r="S9" s="29">
        <f>(MID(N9,2,1)*60)+((MID(N9,4,2)*1)+(MID(N9,7,2)*0.01))</f>
        <v>125.68</v>
      </c>
    </row>
    <row r="10" spans="1:19" ht="42" customHeight="1">
      <c r="A10" s="13">
        <v>6</v>
      </c>
      <c r="B10" s="14" t="s">
        <v>97</v>
      </c>
      <c r="C10" s="15" t="s">
        <v>98</v>
      </c>
      <c r="D10" s="26">
        <f>VLOOKUP(B10,'60'!B:D,3,0)</f>
        <v>10.49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59</v>
      </c>
      <c r="G10" s="9">
        <v>300</v>
      </c>
      <c r="H10" s="9">
        <v>301</v>
      </c>
      <c r="I10" s="9">
        <v>327</v>
      </c>
      <c r="J10" s="9">
        <f t="shared" si="0"/>
        <v>327</v>
      </c>
      <c r="K10" s="18">
        <f t="shared" si="1"/>
        <v>99</v>
      </c>
      <c r="L10" s="16">
        <v>34.75</v>
      </c>
      <c r="M10" s="18">
        <f t="shared" si="2"/>
        <v>181</v>
      </c>
      <c r="N10" s="25" t="str">
        <f>VLOOKUP(B10,'600'!B:D,3,0)</f>
        <v> 2:21.85</v>
      </c>
      <c r="O10" s="19">
        <f>+INT(0.19889*POWER((185-S10),1.88))</f>
        <v>235</v>
      </c>
      <c r="P10" s="24">
        <f>_xlfn.RANK.EQ(Q10:Q17,$Q$5:$Q$12)</f>
        <v>6</v>
      </c>
      <c r="Q10" s="18">
        <f>+O10+M10+K10+F10</f>
        <v>574</v>
      </c>
      <c r="S10" s="29">
        <f>(MID(N10,2,1)*60)+((MID(N10,4,2)*1)+(MID(N10,7,2)*0.01))</f>
        <v>141.85</v>
      </c>
    </row>
    <row r="11" spans="1:17" ht="42" customHeight="1">
      <c r="A11" s="13">
        <v>7</v>
      </c>
      <c r="B11" s="14"/>
      <c r="C11" s="15"/>
      <c r="D11" s="26"/>
      <c r="E11" s="17"/>
      <c r="F11" s="18"/>
      <c r="G11" s="9"/>
      <c r="H11" s="9"/>
      <c r="I11" s="9"/>
      <c r="J11" s="9"/>
      <c r="K11" s="18"/>
      <c r="L11" s="16"/>
      <c r="M11" s="18"/>
      <c r="N11" s="20"/>
      <c r="O11" s="19"/>
      <c r="P11" s="24"/>
      <c r="Q11" s="18"/>
    </row>
    <row r="12" spans="1:17" ht="42" customHeight="1">
      <c r="A12" s="13">
        <v>8</v>
      </c>
      <c r="B12" s="14"/>
      <c r="C12" s="15"/>
      <c r="D12" s="26"/>
      <c r="E12" s="17"/>
      <c r="F12" s="18"/>
      <c r="G12" s="9"/>
      <c r="H12" s="9"/>
      <c r="I12" s="9"/>
      <c r="J12" s="9"/>
      <c r="K12" s="18"/>
      <c r="L12" s="16"/>
      <c r="M12" s="18"/>
      <c r="N12" s="20"/>
      <c r="O12" s="19"/>
      <c r="P12" s="24"/>
      <c r="Q12" s="18"/>
    </row>
    <row r="13" spans="2:17" ht="42" customHeight="1" thickBot="1">
      <c r="B13" s="7" t="s">
        <v>19</v>
      </c>
      <c r="P13" s="37">
        <f>SUMIF(P5:P12,"&lt;=4",Q5:Q12)</f>
        <v>3343</v>
      </c>
      <c r="Q13" s="37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3"/>
  <sheetViews>
    <sheetView zoomScale="50" zoomScaleNormal="50" zoomScalePageLayoutView="0" workbookViewId="0" topLeftCell="A1">
      <selection activeCell="N5" sqref="N5:S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140625" style="7" bestFit="1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8" customFormat="1" ht="42" customHeight="1">
      <c r="B2" s="7" t="s">
        <v>3</v>
      </c>
      <c r="C2" s="7" t="s">
        <v>39</v>
      </c>
    </row>
    <row r="3" spans="1:17" ht="20.25">
      <c r="A3" s="33"/>
      <c r="B3" s="10" t="s">
        <v>4</v>
      </c>
      <c r="C3" s="10" t="s">
        <v>5</v>
      </c>
      <c r="D3" s="34" t="s">
        <v>6</v>
      </c>
      <c r="E3" s="34" t="s">
        <v>7</v>
      </c>
      <c r="F3" s="35" t="s">
        <v>8</v>
      </c>
      <c r="G3" s="36" t="s">
        <v>9</v>
      </c>
      <c r="H3" s="36"/>
      <c r="I3" s="36"/>
      <c r="J3" s="10"/>
      <c r="K3" s="35" t="s">
        <v>8</v>
      </c>
      <c r="L3" s="36" t="s">
        <v>10</v>
      </c>
      <c r="M3" s="35" t="s">
        <v>8</v>
      </c>
      <c r="N3" s="36" t="s">
        <v>11</v>
      </c>
      <c r="O3" s="35" t="s">
        <v>8</v>
      </c>
      <c r="P3" s="10" t="s">
        <v>12</v>
      </c>
      <c r="Q3" s="11" t="s">
        <v>8</v>
      </c>
    </row>
    <row r="4" spans="1:17" ht="20.25">
      <c r="A4" s="33"/>
      <c r="B4" s="10" t="s">
        <v>13</v>
      </c>
      <c r="C4" s="10" t="s">
        <v>14</v>
      </c>
      <c r="D4" s="34"/>
      <c r="E4" s="34"/>
      <c r="F4" s="35"/>
      <c r="G4" s="10" t="s">
        <v>15</v>
      </c>
      <c r="H4" s="10" t="s">
        <v>16</v>
      </c>
      <c r="I4" s="10" t="s">
        <v>17</v>
      </c>
      <c r="J4" s="10"/>
      <c r="K4" s="35"/>
      <c r="L4" s="36"/>
      <c r="M4" s="35"/>
      <c r="N4" s="36"/>
      <c r="O4" s="35"/>
      <c r="P4" s="12"/>
      <c r="Q4" s="11" t="s">
        <v>18</v>
      </c>
    </row>
    <row r="5" spans="1:19" ht="42" customHeight="1">
      <c r="A5" s="13">
        <v>1</v>
      </c>
      <c r="B5" s="14" t="s">
        <v>45</v>
      </c>
      <c r="C5" s="15" t="s">
        <v>46</v>
      </c>
      <c r="D5" s="26">
        <f>VLOOKUP(B5,'60'!B:D,3,0)</f>
        <v>9.84</v>
      </c>
      <c r="E5" s="17"/>
      <c r="F5" s="18">
        <f>IF(D5&gt;0,IF(ISERROR(INT((58.015*POWER((11.5-D5),1.81)))),0,INT((58.015*POWER((11.5-D5),1.81)))),IF(ISERROR(VLOOKUP(E5,'60 m ručně'!A:B,2,0)),0,VLOOKUP(E5,'60 m ručně'!A:B,2,0)))</f>
        <v>145</v>
      </c>
      <c r="G5" s="9">
        <v>339</v>
      </c>
      <c r="H5" s="9">
        <v>365</v>
      </c>
      <c r="I5" s="9">
        <v>347</v>
      </c>
      <c r="J5" s="9">
        <f aca="true" t="shared" si="0" ref="J5:J12">MAX(G5:I5)</f>
        <v>365</v>
      </c>
      <c r="K5" s="18">
        <f aca="true" t="shared" si="1" ref="K5:K12">IF(ISERROR(INT((0.14354*POWER((J5-220),1.4)))),0,INT((0.14354*POWER((J5-220),1.4))))</f>
        <v>152</v>
      </c>
      <c r="L5" s="16">
        <v>32.9</v>
      </c>
      <c r="M5" s="18">
        <f aca="true" t="shared" si="2" ref="M5:M12">IF(ISERROR(INT((5.33*POWER((L5-10),1.1)))),0,INT((5.33*POWER((L5-10),1.1))))</f>
        <v>166</v>
      </c>
      <c r="N5" s="25" t="str">
        <f>VLOOKUP(B5,'600'!B:D,3,0)</f>
        <v> 2:10.98</v>
      </c>
      <c r="O5" s="19">
        <f>+INT(0.19889*POWER((185-S5),1.88))</f>
        <v>359</v>
      </c>
      <c r="P5" s="24">
        <f>_xlfn.RANK.EQ(Q5:Q12,$Q$5:$Q$12)</f>
        <v>3</v>
      </c>
      <c r="Q5" s="18">
        <f>+O5+M5+K5+F5</f>
        <v>822</v>
      </c>
      <c r="S5" s="29">
        <f>(MID(N5,2,1)*60)+((MID(N5,4,2)*1)+(MID(N5,7,2)*0.01))</f>
        <v>130.98</v>
      </c>
    </row>
    <row r="6" spans="1:19" ht="42" customHeight="1">
      <c r="A6" s="13">
        <v>2</v>
      </c>
      <c r="B6" s="14" t="s">
        <v>47</v>
      </c>
      <c r="C6" s="15" t="s">
        <v>48</v>
      </c>
      <c r="D6" s="26">
        <f>VLOOKUP(B6,'60'!B:D,3,0)</f>
        <v>10.08</v>
      </c>
      <c r="E6" s="17"/>
      <c r="F6" s="18">
        <f>IF(D6&gt;0,IF(ISERROR(INT((58.015*POWER((11.5-D6),1.81)))),0,INT((58.015*POWER((11.5-D6),1.81)))),IF(ISERROR(VLOOKUP(E6,'60 m ručně'!A:B,2,0)),0,VLOOKUP(E6,'60 m ručně'!A:B,2,0)))</f>
        <v>109</v>
      </c>
      <c r="G6" s="9"/>
      <c r="H6" s="9"/>
      <c r="I6" s="9">
        <v>272</v>
      </c>
      <c r="J6" s="9">
        <f t="shared" si="0"/>
        <v>272</v>
      </c>
      <c r="K6" s="18">
        <f t="shared" si="1"/>
        <v>36</v>
      </c>
      <c r="L6" s="16">
        <v>31.37</v>
      </c>
      <c r="M6" s="18">
        <f t="shared" si="2"/>
        <v>154</v>
      </c>
      <c r="N6" s="25" t="str">
        <f>VLOOKUP(B6,'600'!B:D,3,0)</f>
        <v> 2:17.27</v>
      </c>
      <c r="O6" s="19">
        <f>+INT(0.19889*POWER((185-S6),1.88))</f>
        <v>284</v>
      </c>
      <c r="P6" s="24">
        <f aca="true" t="shared" si="3" ref="P6:P12">_xlfn.RANK.EQ(Q6:Q13,$Q$5:$Q$12)</f>
        <v>6</v>
      </c>
      <c r="Q6" s="18">
        <f>+O6+M6+K6+F6</f>
        <v>583</v>
      </c>
      <c r="S6" s="29">
        <f>(MID(N6,2,1)*60)+((MID(N6,4,2)*1)+(MID(N6,7,2)*0.01))</f>
        <v>137.27</v>
      </c>
    </row>
    <row r="7" spans="1:19" ht="42" customHeight="1">
      <c r="A7" s="13">
        <v>3</v>
      </c>
      <c r="B7" s="14" t="s">
        <v>49</v>
      </c>
      <c r="C7" s="15" t="s">
        <v>50</v>
      </c>
      <c r="D7" s="26">
        <f>VLOOKUP(B7,'60'!B:D,3,0)</f>
        <v>10</v>
      </c>
      <c r="E7" s="17"/>
      <c r="F7" s="18">
        <f>IF(D7&gt;0,IF(ISERROR(INT((58.015*POWER((11.5-D7),1.81)))),0,INT((58.015*POWER((11.5-D7),1.81)))),IF(ISERROR(VLOOKUP(E7,'60 m ručně'!A:B,2,0)),0,VLOOKUP(E7,'60 m ručně'!A:B,2,0)))</f>
        <v>120</v>
      </c>
      <c r="G7" s="9">
        <v>353</v>
      </c>
      <c r="H7" s="9">
        <v>369</v>
      </c>
      <c r="I7" s="9">
        <v>375</v>
      </c>
      <c r="J7" s="9">
        <f t="shared" si="0"/>
        <v>375</v>
      </c>
      <c r="K7" s="18">
        <f t="shared" si="1"/>
        <v>167</v>
      </c>
      <c r="L7" s="16">
        <v>27.98</v>
      </c>
      <c r="M7" s="18">
        <f t="shared" si="2"/>
        <v>127</v>
      </c>
      <c r="N7" s="25" t="str">
        <f>VLOOKUP(B7,'600'!B:D,3,0)</f>
        <v> 2:02.49</v>
      </c>
      <c r="O7" s="19">
        <f>+INT(0.19889*POWER((185-S7),1.88))</f>
        <v>473</v>
      </c>
      <c r="P7" s="24">
        <f t="shared" si="3"/>
        <v>2</v>
      </c>
      <c r="Q7" s="18">
        <f>+O7+M7+K7+F7</f>
        <v>887</v>
      </c>
      <c r="S7" s="29">
        <f>(MID(N7,2,1)*60)+((MID(N7,4,2)*1)+(MID(N7,7,2)*0.01))</f>
        <v>122.49</v>
      </c>
    </row>
    <row r="8" spans="1:19" ht="42" customHeight="1">
      <c r="A8" s="13">
        <v>4</v>
      </c>
      <c r="B8" s="14" t="s">
        <v>51</v>
      </c>
      <c r="C8" s="15" t="s">
        <v>52</v>
      </c>
      <c r="D8" s="26">
        <f>VLOOKUP(B8,'60'!B:D,3,0)</f>
        <v>10.11</v>
      </c>
      <c r="E8" s="17"/>
      <c r="F8" s="18">
        <f>IF(D8&gt;0,IF(ISERROR(INT((58.015*POWER((11.5-D8),1.81)))),0,INT((58.015*POWER((11.5-D8),1.81)))),IF(ISERROR(VLOOKUP(E8,'60 m ručně'!A:B,2,0)),0,VLOOKUP(E8,'60 m ručně'!A:B,2,0)))</f>
        <v>105</v>
      </c>
      <c r="G8" s="9">
        <v>359</v>
      </c>
      <c r="H8" s="9">
        <v>312</v>
      </c>
      <c r="I8" s="9">
        <v>321</v>
      </c>
      <c r="J8" s="9">
        <f t="shared" si="0"/>
        <v>359</v>
      </c>
      <c r="K8" s="18">
        <f t="shared" si="1"/>
        <v>143</v>
      </c>
      <c r="L8" s="16">
        <v>34.59</v>
      </c>
      <c r="M8" s="18">
        <f t="shared" si="2"/>
        <v>180</v>
      </c>
      <c r="N8" s="25" t="str">
        <f>VLOOKUP(B8,'600'!B:D,3,0)</f>
        <v> 2:17.12</v>
      </c>
      <c r="O8" s="19">
        <f>+INT(0.19889*POWER((185-S8),1.88))</f>
        <v>286</v>
      </c>
      <c r="P8" s="24">
        <f t="shared" si="3"/>
        <v>4</v>
      </c>
      <c r="Q8" s="18">
        <f>+O8+M8+K8+F8</f>
        <v>714</v>
      </c>
      <c r="S8" s="29">
        <f>(MID(N8,2,1)*60)+((MID(N8,4,2)*1)+(MID(N8,7,2)*0.01))</f>
        <v>137.12</v>
      </c>
    </row>
    <row r="9" spans="1:19" ht="42" customHeight="1">
      <c r="A9" s="13">
        <v>5</v>
      </c>
      <c r="B9" s="14" t="s">
        <v>53</v>
      </c>
      <c r="C9" s="15" t="s">
        <v>54</v>
      </c>
      <c r="D9" s="26">
        <f>VLOOKUP(B9,'60'!B:D,3,0)</f>
        <v>9.76</v>
      </c>
      <c r="E9" s="17"/>
      <c r="F9" s="18">
        <f>IF(D9&gt;0,IF(ISERROR(INT((58.015*POWER((11.5-D9),1.81)))),0,INT((58.015*POWER((11.5-D9),1.81)))),IF(ISERROR(VLOOKUP(E9,'60 m ručně'!A:B,2,0)),0,VLOOKUP(E9,'60 m ručně'!A:B,2,0)))</f>
        <v>158</v>
      </c>
      <c r="G9" s="9">
        <v>376</v>
      </c>
      <c r="H9" s="9">
        <v>392</v>
      </c>
      <c r="I9" s="9">
        <v>382</v>
      </c>
      <c r="J9" s="9">
        <f t="shared" si="0"/>
        <v>392</v>
      </c>
      <c r="K9" s="18">
        <f t="shared" si="1"/>
        <v>193</v>
      </c>
      <c r="L9" s="16">
        <v>36.3</v>
      </c>
      <c r="M9" s="18">
        <f t="shared" si="2"/>
        <v>194</v>
      </c>
      <c r="N9" s="25" t="str">
        <f>VLOOKUP(B9,'600'!B:D,3,0)</f>
        <v> 2:05.96</v>
      </c>
      <c r="O9" s="19">
        <f>+INT(0.19889*POWER((185-S9),1.88))</f>
        <v>424</v>
      </c>
      <c r="P9" s="24">
        <f t="shared" si="3"/>
        <v>1</v>
      </c>
      <c r="Q9" s="18">
        <f>+O9+M9+K9+F9</f>
        <v>969</v>
      </c>
      <c r="S9" s="29">
        <f>(MID(N9,2,1)*60)+((MID(N9,4,2)*1)+(MID(N9,7,2)*0.01))</f>
        <v>125.96</v>
      </c>
    </row>
    <row r="10" spans="1:19" ht="42" customHeight="1">
      <c r="A10" s="13">
        <v>6</v>
      </c>
      <c r="B10" s="14" t="s">
        <v>55</v>
      </c>
      <c r="C10" s="15" t="s">
        <v>56</v>
      </c>
      <c r="D10" s="26">
        <f>VLOOKUP(B10,'60'!B:D,3,0)</f>
        <v>10.21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91</v>
      </c>
      <c r="G10" s="9">
        <v>307</v>
      </c>
      <c r="H10" s="9">
        <v>333</v>
      </c>
      <c r="I10" s="9">
        <v>323</v>
      </c>
      <c r="J10" s="9">
        <f t="shared" si="0"/>
        <v>333</v>
      </c>
      <c r="K10" s="18">
        <f t="shared" si="1"/>
        <v>107</v>
      </c>
      <c r="L10" s="16">
        <v>29.76</v>
      </c>
      <c r="M10" s="18">
        <f t="shared" si="2"/>
        <v>141</v>
      </c>
      <c r="N10" s="25" t="str">
        <f>VLOOKUP(B10,'600'!B:D,3,0)</f>
        <v> 2:10.85</v>
      </c>
      <c r="O10" s="19">
        <f>+INT(0.19889*POWER((185-S10),1.88))</f>
        <v>361</v>
      </c>
      <c r="P10" s="24">
        <f t="shared" si="3"/>
        <v>5</v>
      </c>
      <c r="Q10" s="18">
        <f>+O10+M10+K10+F10</f>
        <v>700</v>
      </c>
      <c r="S10" s="29">
        <f>(MID(N10,2,1)*60)+((MID(N10,4,2)*1)+(MID(N10,7,2)*0.01))</f>
        <v>130.85</v>
      </c>
    </row>
    <row r="11" spans="1:19" ht="42" customHeight="1">
      <c r="A11" s="13">
        <v>7</v>
      </c>
      <c r="B11" s="14" t="s">
        <v>57</v>
      </c>
      <c r="C11" s="15" t="s">
        <v>58</v>
      </c>
      <c r="D11" s="26">
        <f>VLOOKUP(B11,'60'!B:D,3,0)</f>
        <v>10.37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72</v>
      </c>
      <c r="G11" s="9">
        <v>331</v>
      </c>
      <c r="H11" s="9">
        <v>311</v>
      </c>
      <c r="I11" s="9">
        <v>293</v>
      </c>
      <c r="J11" s="9">
        <f t="shared" si="0"/>
        <v>331</v>
      </c>
      <c r="K11" s="18">
        <f t="shared" si="1"/>
        <v>104</v>
      </c>
      <c r="L11" s="16">
        <v>22.88</v>
      </c>
      <c r="M11" s="18">
        <f t="shared" si="2"/>
        <v>88</v>
      </c>
      <c r="N11" s="25" t="str">
        <f>VLOOKUP(B11,'600'!B:D,3,0)</f>
        <v> 2:18.21</v>
      </c>
      <c r="O11" s="19">
        <f>+INT(0.19889*POWER((185-S11),1.88))</f>
        <v>274</v>
      </c>
      <c r="P11" s="24">
        <f t="shared" si="3"/>
        <v>8</v>
      </c>
      <c r="Q11" s="18">
        <f>+O11+M11+K11+F11</f>
        <v>538</v>
      </c>
      <c r="S11" s="29">
        <f>(MID(N11,2,1)*60)+((MID(N11,4,2)*1)+(MID(N11,7,2)*0.01))</f>
        <v>138.21</v>
      </c>
    </row>
    <row r="12" spans="1:19" ht="42" customHeight="1">
      <c r="A12" s="13">
        <v>8</v>
      </c>
      <c r="B12" s="14" t="s">
        <v>59</v>
      </c>
      <c r="C12" s="15" t="s">
        <v>60</v>
      </c>
      <c r="D12" s="26">
        <f>VLOOKUP(B12,'60'!B:D,3,0)</f>
        <v>10.28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83</v>
      </c>
      <c r="G12" s="9">
        <v>260</v>
      </c>
      <c r="H12" s="9">
        <v>282</v>
      </c>
      <c r="I12" s="9">
        <v>232</v>
      </c>
      <c r="J12" s="9">
        <f t="shared" si="0"/>
        <v>282</v>
      </c>
      <c r="K12" s="18">
        <f t="shared" si="1"/>
        <v>46</v>
      </c>
      <c r="L12" s="16">
        <v>19.04</v>
      </c>
      <c r="M12" s="18">
        <f t="shared" si="2"/>
        <v>60</v>
      </c>
      <c r="N12" s="25" t="str">
        <f>VLOOKUP(B12,'600'!B:D,3,0)</f>
        <v> 2:10.79</v>
      </c>
      <c r="O12" s="19">
        <f>+INT(0.19889*POWER((185-S12),1.88))</f>
        <v>361</v>
      </c>
      <c r="P12" s="24">
        <f t="shared" si="3"/>
        <v>7</v>
      </c>
      <c r="Q12" s="18">
        <f>+O12+M12+K12+F12</f>
        <v>550</v>
      </c>
      <c r="S12" s="29">
        <f>(MID(N12,2,1)*60)+((MID(N12,4,2)*1)+(MID(N12,7,2)*0.01))</f>
        <v>130.79</v>
      </c>
    </row>
    <row r="13" spans="2:17" ht="42" customHeight="1" thickBot="1">
      <c r="B13" s="7" t="s">
        <v>19</v>
      </c>
      <c r="P13" s="37">
        <f>SUMIF(P5:P12,"&lt;=4",Q5:Q12)</f>
        <v>3392</v>
      </c>
      <c r="Q13" s="37"/>
    </row>
  </sheetData>
  <sheetProtection selectLockedCells="1" selectUnlockedCells="1"/>
  <mergeCells count="12">
    <mergeCell ref="M3:M4"/>
    <mergeCell ref="N3:N4"/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3"/>
  <sheetViews>
    <sheetView zoomScale="50" zoomScaleNormal="50" zoomScalePageLayoutView="0" workbookViewId="0" topLeftCell="A1">
      <selection activeCell="B5" sqref="B5:Q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6.7109375" style="7" customWidth="1"/>
    <col min="15" max="15" width="8.140625" style="7" bestFit="1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8" customFormat="1" ht="42" customHeight="1">
      <c r="B2" s="7" t="s">
        <v>3</v>
      </c>
      <c r="C2" s="7" t="s">
        <v>37</v>
      </c>
    </row>
    <row r="3" spans="1:17" ht="20.25">
      <c r="A3" s="33"/>
      <c r="B3" s="10" t="s">
        <v>4</v>
      </c>
      <c r="C3" s="10" t="s">
        <v>5</v>
      </c>
      <c r="D3" s="34" t="s">
        <v>6</v>
      </c>
      <c r="E3" s="34" t="s">
        <v>7</v>
      </c>
      <c r="F3" s="35" t="s">
        <v>8</v>
      </c>
      <c r="G3" s="36" t="s">
        <v>9</v>
      </c>
      <c r="H3" s="36"/>
      <c r="I3" s="36"/>
      <c r="J3" s="10"/>
      <c r="K3" s="35" t="s">
        <v>8</v>
      </c>
      <c r="L3" s="36" t="s">
        <v>10</v>
      </c>
      <c r="M3" s="35" t="s">
        <v>8</v>
      </c>
      <c r="N3" s="36" t="s">
        <v>11</v>
      </c>
      <c r="O3" s="35" t="s">
        <v>8</v>
      </c>
      <c r="P3" s="10" t="s">
        <v>12</v>
      </c>
      <c r="Q3" s="11" t="s">
        <v>8</v>
      </c>
    </row>
    <row r="4" spans="1:17" ht="20.25">
      <c r="A4" s="33"/>
      <c r="B4" s="10" t="s">
        <v>13</v>
      </c>
      <c r="C4" s="10" t="s">
        <v>14</v>
      </c>
      <c r="D4" s="34"/>
      <c r="E4" s="34"/>
      <c r="F4" s="35"/>
      <c r="G4" s="10" t="s">
        <v>15</v>
      </c>
      <c r="H4" s="10" t="s">
        <v>16</v>
      </c>
      <c r="I4" s="10" t="s">
        <v>17</v>
      </c>
      <c r="J4" s="10"/>
      <c r="K4" s="35"/>
      <c r="L4" s="36"/>
      <c r="M4" s="35"/>
      <c r="N4" s="36"/>
      <c r="O4" s="35"/>
      <c r="P4" s="12"/>
      <c r="Q4" s="11" t="s">
        <v>18</v>
      </c>
    </row>
    <row r="5" spans="1:19" ht="42" customHeight="1">
      <c r="A5" s="13">
        <v>1</v>
      </c>
      <c r="B5" s="30" t="s">
        <v>79</v>
      </c>
      <c r="C5" s="31" t="s">
        <v>31</v>
      </c>
      <c r="D5" s="26">
        <f>VLOOKUP(B5,'60'!B:D,3,0)</f>
        <v>9.67</v>
      </c>
      <c r="E5" s="17"/>
      <c r="F5" s="18">
        <f>IF(D5&gt;0,IF(ISERROR(INT((58.015*POWER((11.5-D5),1.81)))),0,INT((58.015*POWER((11.5-D5),1.81)))),IF(ISERROR(VLOOKUP(E5,'60 m ručně'!A:B,2,0)),0,VLOOKUP(E5,'60 m ručně'!A:B,2,0)))</f>
        <v>173</v>
      </c>
      <c r="G5" s="9">
        <v>372</v>
      </c>
      <c r="H5" s="9">
        <v>370</v>
      </c>
      <c r="I5" s="9">
        <v>381</v>
      </c>
      <c r="J5" s="9">
        <f aca="true" t="shared" si="0" ref="J5:J12">MAX(G5:I5)</f>
        <v>381</v>
      </c>
      <c r="K5" s="18">
        <f aca="true" t="shared" si="1" ref="K5:K12">IF(ISERROR(INT((0.14354*POWER((J5-220),1.4)))),0,INT((0.14354*POWER((J5-220),1.4))))</f>
        <v>176</v>
      </c>
      <c r="L5" s="16">
        <v>41.22</v>
      </c>
      <c r="M5" s="18">
        <f aca="true" t="shared" si="2" ref="M5:M12">IF(ISERROR(INT((5.33*POWER((L5-10),1.1)))),0,INT((5.33*POWER((L5-10),1.1))))</f>
        <v>234</v>
      </c>
      <c r="N5" s="25" t="str">
        <f>VLOOKUP(B5,'600'!B:D,3,0)</f>
        <v> 1:55.09</v>
      </c>
      <c r="O5" s="19">
        <f>+INT(0.19889*POWER((185-S5),1.88))</f>
        <v>583</v>
      </c>
      <c r="P5" s="24">
        <f>_xlfn.RANK.EQ(Q5:Q12,$Q$5:$Q$12)</f>
        <v>1</v>
      </c>
      <c r="Q5" s="18">
        <f>+O5+M5+K5+F5</f>
        <v>1166</v>
      </c>
      <c r="S5" s="29">
        <f>(MID(N5,2,1)*60)+((MID(N5,4,2)*1)+(MID(N5,7,2)*0.01))</f>
        <v>115.09</v>
      </c>
    </row>
    <row r="6" spans="1:19" ht="42" customHeight="1">
      <c r="A6" s="13">
        <v>2</v>
      </c>
      <c r="B6" s="30" t="s">
        <v>81</v>
      </c>
      <c r="C6" s="31" t="s">
        <v>32</v>
      </c>
      <c r="D6" s="26">
        <f>VLOOKUP(B6,'60'!B:D,3,0)</f>
        <v>9.92</v>
      </c>
      <c r="E6" s="17"/>
      <c r="F6" s="18">
        <f>IF(D6&gt;0,IF(ISERROR(INT((58.015*POWER((11.5-D6),1.81)))),0,INT((58.015*POWER((11.5-D6),1.81)))),IF(ISERROR(VLOOKUP(E6,'60 m ručně'!A:B,2,0)),0,VLOOKUP(E6,'60 m ručně'!A:B,2,0)))</f>
        <v>132</v>
      </c>
      <c r="G6" s="9">
        <v>380</v>
      </c>
      <c r="H6" s="9">
        <v>382</v>
      </c>
      <c r="I6" s="9"/>
      <c r="J6" s="9">
        <f t="shared" si="0"/>
        <v>382</v>
      </c>
      <c r="K6" s="18">
        <f t="shared" si="1"/>
        <v>177</v>
      </c>
      <c r="L6" s="16">
        <v>32.74</v>
      </c>
      <c r="M6" s="18">
        <f t="shared" si="2"/>
        <v>165</v>
      </c>
      <c r="N6" s="25" t="str">
        <f>VLOOKUP(B6,'600'!B:D,3,0)</f>
        <v> 2:06.19</v>
      </c>
      <c r="O6" s="19">
        <f>+INT(0.19889*POWER((185-S6),1.88))</f>
        <v>421</v>
      </c>
      <c r="P6" s="24">
        <f>_xlfn.RANK.EQ(Q6:Q13,$Q$5:$Q$12)</f>
        <v>2</v>
      </c>
      <c r="Q6" s="18">
        <f>+O6+M6+K6+F6</f>
        <v>895</v>
      </c>
      <c r="S6" s="29">
        <f>(MID(N6,2,1)*60)+((MID(N6,4,2)*1)+(MID(N6,7,2)*0.01))</f>
        <v>126.19</v>
      </c>
    </row>
    <row r="7" spans="1:19" ht="42" customHeight="1">
      <c r="A7" s="13">
        <v>3</v>
      </c>
      <c r="B7" s="30" t="s">
        <v>82</v>
      </c>
      <c r="C7" s="31" t="s">
        <v>33</v>
      </c>
      <c r="D7" s="26">
        <f>VLOOKUP(B7,'60'!B:D,3,0)</f>
        <v>9.64</v>
      </c>
      <c r="E7" s="17"/>
      <c r="F7" s="18">
        <f>IF(D7&gt;0,IF(ISERROR(INT((58.015*POWER((11.5-D7),1.81)))),0,INT((58.015*POWER((11.5-D7),1.81)))),IF(ISERROR(VLOOKUP(E7,'60 m ručně'!A:B,2,0)),0,VLOOKUP(E7,'60 m ručně'!A:B,2,0)))</f>
        <v>178</v>
      </c>
      <c r="G7" s="9"/>
      <c r="H7" s="9">
        <v>352</v>
      </c>
      <c r="I7" s="9">
        <v>329</v>
      </c>
      <c r="J7" s="9">
        <f t="shared" si="0"/>
        <v>352</v>
      </c>
      <c r="K7" s="18">
        <f t="shared" si="1"/>
        <v>133</v>
      </c>
      <c r="L7" s="16">
        <v>22.16</v>
      </c>
      <c r="M7" s="18">
        <f t="shared" si="2"/>
        <v>83</v>
      </c>
      <c r="N7" s="25" t="str">
        <f>VLOOKUP(B7,'600'!B:D,3,0)</f>
        <v> 2:02.69</v>
      </c>
      <c r="O7" s="19">
        <f>+INT(0.19889*POWER((185-S7),1.88))</f>
        <v>470</v>
      </c>
      <c r="P7" s="24">
        <f>_xlfn.RANK.EQ(Q7:Q14,$Q$5:$Q$12)</f>
        <v>3</v>
      </c>
      <c r="Q7" s="18">
        <f>+O7+M7+K7+F7</f>
        <v>864</v>
      </c>
      <c r="S7" s="29">
        <f>(MID(N7,2,1)*60)+((MID(N7,4,2)*1)+(MID(N7,7,2)*0.01))</f>
        <v>122.69</v>
      </c>
    </row>
    <row r="8" spans="1:19" ht="42" customHeight="1">
      <c r="A8" s="13">
        <v>4</v>
      </c>
      <c r="B8" s="30" t="s">
        <v>80</v>
      </c>
      <c r="C8" s="31" t="s">
        <v>34</v>
      </c>
      <c r="D8" s="26">
        <f>VLOOKUP(B8,'60'!B:D,3,0)</f>
        <v>10.64</v>
      </c>
      <c r="E8" s="17"/>
      <c r="F8" s="18">
        <f>IF(D8&gt;0,IF(ISERROR(INT((58.015*POWER((11.5-D8),1.81)))),0,INT((58.015*POWER((11.5-D8),1.81)))),IF(ISERROR(VLOOKUP(E8,'60 m ručně'!A:B,2,0)),0,VLOOKUP(E8,'60 m ručně'!A:B,2,0)))</f>
        <v>44</v>
      </c>
      <c r="G8" s="9">
        <v>315</v>
      </c>
      <c r="H8" s="9">
        <v>333</v>
      </c>
      <c r="I8" s="9">
        <v>333</v>
      </c>
      <c r="J8" s="9">
        <f t="shared" si="0"/>
        <v>333</v>
      </c>
      <c r="K8" s="18">
        <f t="shared" si="1"/>
        <v>107</v>
      </c>
      <c r="L8" s="16">
        <v>32.08</v>
      </c>
      <c r="M8" s="18">
        <f t="shared" si="2"/>
        <v>160</v>
      </c>
      <c r="N8" s="25" t="str">
        <f>VLOOKUP(B8,'600'!B:D,3,0)</f>
        <v> 2:14.41</v>
      </c>
      <c r="O8" s="19">
        <f>+INT(0.19889*POWER((185-S8),1.88))</f>
        <v>317</v>
      </c>
      <c r="P8" s="24">
        <f>_xlfn.RANK.EQ(Q8:Q15,$Q$5:$Q$12)</f>
        <v>4</v>
      </c>
      <c r="Q8" s="18">
        <f>+O8+M8+K8+F8</f>
        <v>628</v>
      </c>
      <c r="S8" s="29">
        <f>(MID(N8,2,1)*60)+((MID(N8,4,2)*1)+(MID(N8,7,2)*0.01))</f>
        <v>134.41</v>
      </c>
    </row>
    <row r="9" spans="1:19" ht="42" customHeight="1">
      <c r="A9" s="13">
        <v>5</v>
      </c>
      <c r="B9" s="30" t="s">
        <v>83</v>
      </c>
      <c r="C9" s="31" t="s">
        <v>35</v>
      </c>
      <c r="D9" s="26">
        <f>VLOOKUP(B9,'60'!B:D,3,0)</f>
        <v>11.23</v>
      </c>
      <c r="E9" s="17"/>
      <c r="F9" s="18">
        <f>IF(D9&gt;0,IF(ISERROR(INT((58.015*POWER((11.5-D9),1.81)))),0,INT((58.015*POWER((11.5-D9),1.81)))),IF(ISERROR(VLOOKUP(E9,'60 m ručně'!A:B,2,0)),0,VLOOKUP(E9,'60 m ručně'!A:B,2,0)))</f>
        <v>5</v>
      </c>
      <c r="G9" s="9">
        <v>295</v>
      </c>
      <c r="H9" s="9"/>
      <c r="I9" s="9">
        <v>236</v>
      </c>
      <c r="J9" s="9">
        <f t="shared" si="0"/>
        <v>295</v>
      </c>
      <c r="K9" s="18">
        <f t="shared" si="1"/>
        <v>60</v>
      </c>
      <c r="L9" s="16">
        <v>20.8</v>
      </c>
      <c r="M9" s="18">
        <f t="shared" si="2"/>
        <v>73</v>
      </c>
      <c r="N9" s="25" t="str">
        <f>VLOOKUP(B9,'600'!B:D,3,0)</f>
        <v> 2:15.77</v>
      </c>
      <c r="O9" s="19">
        <f>+INT(0.19889*POWER((185-S9),1.88))</f>
        <v>301</v>
      </c>
      <c r="P9" s="24">
        <f>_xlfn.RANK.EQ(Q9:Q16,$Q$5:$Q$12)</f>
        <v>5</v>
      </c>
      <c r="Q9" s="18">
        <f>+O9+M9+K9+F9</f>
        <v>439</v>
      </c>
      <c r="S9" s="29">
        <f>(MID(N9,2,1)*60)+((MID(N9,4,2)*1)+(MID(N9,7,2)*0.01))</f>
        <v>135.77</v>
      </c>
    </row>
    <row r="10" spans="1:19" ht="42" customHeight="1">
      <c r="A10" s="13">
        <v>6</v>
      </c>
      <c r="B10" s="30" t="s">
        <v>84</v>
      </c>
      <c r="C10" s="31" t="s">
        <v>36</v>
      </c>
      <c r="D10" s="26">
        <f>VLOOKUP(B10,'60'!B:D,3,0)</f>
        <v>11.27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4</v>
      </c>
      <c r="G10" s="9">
        <v>283</v>
      </c>
      <c r="H10" s="9">
        <v>283</v>
      </c>
      <c r="I10" s="9">
        <v>261</v>
      </c>
      <c r="J10" s="9">
        <f t="shared" si="0"/>
        <v>283</v>
      </c>
      <c r="K10" s="18">
        <f t="shared" si="1"/>
        <v>47</v>
      </c>
      <c r="L10" s="16">
        <v>14.9</v>
      </c>
      <c r="M10" s="18">
        <f t="shared" si="2"/>
        <v>30</v>
      </c>
      <c r="N10" s="25" t="str">
        <f>VLOOKUP(B10,'600'!B:D,3,0)</f>
        <v> 2:30.62</v>
      </c>
      <c r="O10" s="19">
        <f>+INT(0.19889*POWER((185-S10),1.88))</f>
        <v>153</v>
      </c>
      <c r="P10" s="24">
        <f>_xlfn.RANK.EQ(Q10:Q17,$Q$5:$Q$12)</f>
        <v>6</v>
      </c>
      <c r="Q10" s="18">
        <f>+O10+M10+K10+F10</f>
        <v>234</v>
      </c>
      <c r="S10" s="29">
        <f>(MID(N10,2,1)*60)+((MID(N10,4,2)*1)+(MID(N10,7,2)*0.01))</f>
        <v>150.62</v>
      </c>
    </row>
    <row r="11" spans="1:17" ht="42" customHeight="1">
      <c r="A11" s="13">
        <v>7</v>
      </c>
      <c r="B11" s="30"/>
      <c r="C11" s="31"/>
      <c r="D11" s="26"/>
      <c r="E11" s="17"/>
      <c r="F11" s="18"/>
      <c r="G11" s="9"/>
      <c r="H11" s="9"/>
      <c r="I11" s="9"/>
      <c r="J11" s="9"/>
      <c r="K11" s="18"/>
      <c r="L11" s="16"/>
      <c r="M11" s="18"/>
      <c r="N11" s="25"/>
      <c r="O11" s="19"/>
      <c r="P11" s="24"/>
      <c r="Q11" s="18"/>
    </row>
    <row r="12" spans="1:17" ht="42" customHeight="1">
      <c r="A12" s="13">
        <v>8</v>
      </c>
      <c r="B12" s="30"/>
      <c r="C12" s="31"/>
      <c r="D12" s="26"/>
      <c r="E12" s="17"/>
      <c r="F12" s="18"/>
      <c r="G12" s="9"/>
      <c r="H12" s="9"/>
      <c r="I12" s="9"/>
      <c r="J12" s="9"/>
      <c r="K12" s="18"/>
      <c r="L12" s="16"/>
      <c r="M12" s="18"/>
      <c r="N12" s="25"/>
      <c r="O12" s="19"/>
      <c r="P12" s="24"/>
      <c r="Q12" s="18"/>
    </row>
    <row r="13" spans="2:17" ht="42" customHeight="1" thickBot="1">
      <c r="B13" s="7" t="s">
        <v>19</v>
      </c>
      <c r="P13" s="37">
        <f>SUMIF(P5:P12,"&lt;=4",Q5:Q12)</f>
        <v>3553</v>
      </c>
      <c r="Q13" s="37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3"/>
  <sheetViews>
    <sheetView zoomScale="50" zoomScaleNormal="50" zoomScalePageLayoutView="0" workbookViewId="0" topLeftCell="A2">
      <selection activeCell="B5" sqref="B5:Q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140625" style="7" bestFit="1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8" customFormat="1" ht="42" customHeight="1">
      <c r="B2" s="7" t="s">
        <v>3</v>
      </c>
      <c r="C2" s="7" t="s">
        <v>41</v>
      </c>
    </row>
    <row r="3" spans="1:17" ht="20.25">
      <c r="A3" s="33"/>
      <c r="B3" s="10" t="s">
        <v>4</v>
      </c>
      <c r="C3" s="10" t="s">
        <v>5</v>
      </c>
      <c r="D3" s="34" t="s">
        <v>6</v>
      </c>
      <c r="E3" s="34" t="s">
        <v>7</v>
      </c>
      <c r="F3" s="35" t="s">
        <v>8</v>
      </c>
      <c r="G3" s="36" t="s">
        <v>9</v>
      </c>
      <c r="H3" s="36"/>
      <c r="I3" s="36"/>
      <c r="J3" s="10"/>
      <c r="K3" s="35" t="s">
        <v>8</v>
      </c>
      <c r="L3" s="36" t="s">
        <v>10</v>
      </c>
      <c r="M3" s="35" t="s">
        <v>8</v>
      </c>
      <c r="N3" s="36" t="s">
        <v>11</v>
      </c>
      <c r="O3" s="35" t="s">
        <v>8</v>
      </c>
      <c r="P3" s="10" t="s">
        <v>12</v>
      </c>
      <c r="Q3" s="11" t="s">
        <v>8</v>
      </c>
    </row>
    <row r="4" spans="1:17" ht="20.25">
      <c r="A4" s="33"/>
      <c r="B4" s="10" t="s">
        <v>13</v>
      </c>
      <c r="C4" s="10" t="s">
        <v>14</v>
      </c>
      <c r="D4" s="34"/>
      <c r="E4" s="34"/>
      <c r="F4" s="35"/>
      <c r="G4" s="10" t="s">
        <v>15</v>
      </c>
      <c r="H4" s="10" t="s">
        <v>16</v>
      </c>
      <c r="I4" s="10" t="s">
        <v>17</v>
      </c>
      <c r="J4" s="10"/>
      <c r="K4" s="35"/>
      <c r="L4" s="36"/>
      <c r="M4" s="35"/>
      <c r="N4" s="36"/>
      <c r="O4" s="35"/>
      <c r="P4" s="12"/>
      <c r="Q4" s="11" t="s">
        <v>18</v>
      </c>
    </row>
    <row r="5" spans="1:19" ht="42" customHeight="1">
      <c r="A5" s="13">
        <v>1</v>
      </c>
      <c r="B5" s="14" t="s">
        <v>73</v>
      </c>
      <c r="C5" s="15"/>
      <c r="D5" s="26">
        <f>VLOOKUP(B5,'60'!B:D,3,0)</f>
        <v>9.48</v>
      </c>
      <c r="E5" s="17"/>
      <c r="F5" s="18">
        <f>IF(D5&gt;0,IF(ISERROR(INT((58.015*POWER((11.5-D5),1.81)))),0,INT((58.015*POWER((11.5-D5),1.81)))),IF(ISERROR(VLOOKUP(E5,'60 m ručně'!A:B,2,0)),0,VLOOKUP(E5,'60 m ručně'!A:B,2,0)))</f>
        <v>207</v>
      </c>
      <c r="G5" s="9">
        <v>366</v>
      </c>
      <c r="H5" s="9">
        <v>359</v>
      </c>
      <c r="I5" s="9">
        <v>344</v>
      </c>
      <c r="J5" s="9">
        <f aca="true" t="shared" si="0" ref="J5:J12">MAX(G5:I5)</f>
        <v>366</v>
      </c>
      <c r="K5" s="18">
        <f aca="true" t="shared" si="1" ref="K5:K12">IF(ISERROR(INT((0.14354*POWER((J5-220),1.4)))),0,INT((0.14354*POWER((J5-220),1.4))))</f>
        <v>153</v>
      </c>
      <c r="L5" s="16">
        <v>23.74</v>
      </c>
      <c r="M5" s="18">
        <f aca="true" t="shared" si="2" ref="M5:M12">IF(ISERROR(INT((5.33*POWER((L5-10),1.1)))),0,INT((5.33*POWER((L5-10),1.1))))</f>
        <v>95</v>
      </c>
      <c r="N5" s="25" t="str">
        <f>VLOOKUP(B5,'600'!B:D,3,0)</f>
        <v> 1:54.73</v>
      </c>
      <c r="O5" s="19">
        <f>+INT(0.19889*POWER((185-S5),1.88))</f>
        <v>589</v>
      </c>
      <c r="P5" s="24">
        <f>_xlfn.RANK.EQ(Q5:Q12,$Q$5:$Q$12)</f>
        <v>1</v>
      </c>
      <c r="Q5" s="18">
        <f>+O5+M5+K5+F5</f>
        <v>1044</v>
      </c>
      <c r="S5" s="29">
        <f>(MID(N5,2,1)*60)+((MID(N5,4,2)*1)+(MID(N5,7,2)*0.01))</f>
        <v>114.72999999999999</v>
      </c>
    </row>
    <row r="6" spans="1:19" ht="42" customHeight="1">
      <c r="A6" s="13">
        <v>2</v>
      </c>
      <c r="B6" s="14" t="s">
        <v>74</v>
      </c>
      <c r="C6" s="15"/>
      <c r="D6" s="26">
        <f>VLOOKUP(B6,'60'!B:D,3,0)</f>
        <v>9.55</v>
      </c>
      <c r="E6" s="17"/>
      <c r="F6" s="18">
        <f>IF(D6&gt;0,IF(ISERROR(INT((58.015*POWER((11.5-D6),1.81)))),0,INT((58.015*POWER((11.5-D6),1.81)))),IF(ISERROR(VLOOKUP(E6,'60 m ručně'!A:B,2,0)),0,VLOOKUP(E6,'60 m ručně'!A:B,2,0)))</f>
        <v>194</v>
      </c>
      <c r="G6" s="9">
        <v>304</v>
      </c>
      <c r="H6" s="9">
        <v>316</v>
      </c>
      <c r="I6" s="9">
        <v>313</v>
      </c>
      <c r="J6" s="9">
        <f t="shared" si="0"/>
        <v>316</v>
      </c>
      <c r="K6" s="18">
        <f t="shared" si="1"/>
        <v>85</v>
      </c>
      <c r="L6" s="16">
        <v>32.98</v>
      </c>
      <c r="M6" s="18">
        <f t="shared" si="2"/>
        <v>167</v>
      </c>
      <c r="N6" s="25"/>
      <c r="O6" s="19"/>
      <c r="P6" s="24">
        <f aca="true" t="shared" si="3" ref="P6:P12">_xlfn.RANK.EQ(Q6:Q13,$Q$5:$Q$12)</f>
        <v>7</v>
      </c>
      <c r="Q6" s="18">
        <f>+O6+M6+K6+F6</f>
        <v>446</v>
      </c>
      <c r="S6" s="29"/>
    </row>
    <row r="7" spans="1:19" ht="42" customHeight="1">
      <c r="A7" s="13">
        <v>3</v>
      </c>
      <c r="B7" s="14" t="s">
        <v>75</v>
      </c>
      <c r="C7" s="15"/>
      <c r="D7" s="26">
        <f>VLOOKUP(B7,'60'!B:D,3,0)</f>
        <v>9.6</v>
      </c>
      <c r="E7" s="17"/>
      <c r="F7" s="18">
        <f>IF(D7&gt;0,IF(ISERROR(INT((58.015*POWER((11.5-D7),1.81)))),0,INT((58.015*POWER((11.5-D7),1.81)))),IF(ISERROR(VLOOKUP(E7,'60 m ručně'!A:B,2,0)),0,VLOOKUP(E7,'60 m ručně'!A:B,2,0)))</f>
        <v>185</v>
      </c>
      <c r="G7" s="9">
        <v>357</v>
      </c>
      <c r="H7" s="9">
        <v>336</v>
      </c>
      <c r="I7" s="9">
        <v>338</v>
      </c>
      <c r="J7" s="9">
        <f t="shared" si="0"/>
        <v>357</v>
      </c>
      <c r="K7" s="18">
        <f t="shared" si="1"/>
        <v>140</v>
      </c>
      <c r="L7" s="16">
        <v>24.46</v>
      </c>
      <c r="M7" s="18">
        <f t="shared" si="2"/>
        <v>100</v>
      </c>
      <c r="N7" s="25" t="str">
        <f>VLOOKUP(B7,'600'!B:D,3,0)</f>
        <v> 2:13.35</v>
      </c>
      <c r="O7" s="19">
        <f>+INT(0.19889*POWER((185-S7),1.88))</f>
        <v>330</v>
      </c>
      <c r="P7" s="24">
        <f t="shared" si="3"/>
        <v>3</v>
      </c>
      <c r="Q7" s="18">
        <f>+O7+M7+K7+F7</f>
        <v>755</v>
      </c>
      <c r="S7" s="29">
        <f>(MID(N7,2,1)*60)+((MID(N7,4,2)*1)+(MID(N7,7,2)*0.01))</f>
        <v>133.35</v>
      </c>
    </row>
    <row r="8" spans="1:19" ht="42" customHeight="1">
      <c r="A8" s="13">
        <v>4</v>
      </c>
      <c r="B8" s="14" t="s">
        <v>76</v>
      </c>
      <c r="C8" s="15"/>
      <c r="D8" s="26">
        <f>VLOOKUP(B8,'60'!B:D,3,0)</f>
        <v>10.03</v>
      </c>
      <c r="E8" s="17"/>
      <c r="F8" s="18">
        <f>IF(D8&gt;0,IF(ISERROR(INT((58.015*POWER((11.5-D8),1.81)))),0,INT((58.015*POWER((11.5-D8),1.81)))),IF(ISERROR(VLOOKUP(E8,'60 m ručně'!A:B,2,0)),0,VLOOKUP(E8,'60 m ručně'!A:B,2,0)))</f>
        <v>116</v>
      </c>
      <c r="G8" s="9">
        <v>354</v>
      </c>
      <c r="H8" s="9">
        <v>345</v>
      </c>
      <c r="I8" s="9">
        <v>363</v>
      </c>
      <c r="J8" s="9">
        <f t="shared" si="0"/>
        <v>363</v>
      </c>
      <c r="K8" s="18">
        <f t="shared" si="1"/>
        <v>149</v>
      </c>
      <c r="L8" s="16">
        <v>29.06</v>
      </c>
      <c r="M8" s="18">
        <f t="shared" si="2"/>
        <v>136</v>
      </c>
      <c r="N8" s="25" t="str">
        <f>VLOOKUP(B8,'600'!B:D,3,0)</f>
        <v> 2:07.07</v>
      </c>
      <c r="O8" s="19">
        <f>+INT(0.19889*POWER((185-S8),1.88))</f>
        <v>410</v>
      </c>
      <c r="P8" s="24">
        <f t="shared" si="3"/>
        <v>2</v>
      </c>
      <c r="Q8" s="18">
        <f>+O8+M8+K8+F8</f>
        <v>811</v>
      </c>
      <c r="S8" s="29">
        <f>(MID(N8,2,1)*60)+((MID(N8,4,2)*1)+(MID(N8,7,2)*0.01))</f>
        <v>127.07</v>
      </c>
    </row>
    <row r="9" spans="1:19" ht="42" customHeight="1">
      <c r="A9" s="13">
        <v>5</v>
      </c>
      <c r="B9" s="14" t="s">
        <v>85</v>
      </c>
      <c r="C9" s="15"/>
      <c r="D9" s="26">
        <f>VLOOKUP(B9,'60'!B:D,3,0)</f>
        <v>10.37</v>
      </c>
      <c r="E9" s="17"/>
      <c r="F9" s="18">
        <f>IF(D9&gt;0,IF(ISERROR(INT((58.015*POWER((11.5-D9),1.81)))),0,INT((58.015*POWER((11.5-D9),1.81)))),IF(ISERROR(VLOOKUP(E9,'60 m ručně'!A:B,2,0)),0,VLOOKUP(E9,'60 m ručně'!A:B,2,0)))</f>
        <v>72</v>
      </c>
      <c r="G9" s="9">
        <v>336</v>
      </c>
      <c r="H9" s="9">
        <v>343</v>
      </c>
      <c r="I9" s="9">
        <v>334</v>
      </c>
      <c r="J9" s="9">
        <f t="shared" si="0"/>
        <v>343</v>
      </c>
      <c r="K9" s="18">
        <f t="shared" si="1"/>
        <v>121</v>
      </c>
      <c r="L9" s="16">
        <v>22.67</v>
      </c>
      <c r="M9" s="18">
        <f t="shared" si="2"/>
        <v>87</v>
      </c>
      <c r="N9" s="25" t="str">
        <f>VLOOKUP(B9,'600'!B:D,3,0)</f>
        <v> 2:08.33</v>
      </c>
      <c r="O9" s="19">
        <f>+INT(0.19889*POWER((185-S9),1.88))</f>
        <v>393</v>
      </c>
      <c r="P9" s="24">
        <f t="shared" si="3"/>
        <v>6</v>
      </c>
      <c r="Q9" s="18">
        <f>+O9+M9+K9+F9</f>
        <v>673</v>
      </c>
      <c r="S9" s="29">
        <f>(MID(N9,2,1)*60)+((MID(N9,4,2)*1)+(MID(N9,7,2)*0.01))</f>
        <v>128.33</v>
      </c>
    </row>
    <row r="10" spans="1:19" ht="42" customHeight="1">
      <c r="A10" s="13">
        <v>6</v>
      </c>
      <c r="B10" s="14" t="s">
        <v>77</v>
      </c>
      <c r="C10" s="15"/>
      <c r="D10" s="26">
        <f>VLOOKUP(B10,'60'!B:D,3,0)</f>
        <v>10.35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74</v>
      </c>
      <c r="G10" s="9">
        <v>305</v>
      </c>
      <c r="H10" s="9">
        <v>313</v>
      </c>
      <c r="I10" s="9">
        <v>340</v>
      </c>
      <c r="J10" s="9">
        <f t="shared" si="0"/>
        <v>340</v>
      </c>
      <c r="K10" s="18">
        <f t="shared" si="1"/>
        <v>116</v>
      </c>
      <c r="L10" s="16">
        <v>31.28</v>
      </c>
      <c r="M10" s="18">
        <f t="shared" si="2"/>
        <v>153</v>
      </c>
      <c r="N10" s="25" t="str">
        <f>VLOOKUP(B10,'600'!B:D,3,0)</f>
        <v> 2:09.01</v>
      </c>
      <c r="O10" s="19">
        <f>+INT(0.19889*POWER((185-S10),1.88))</f>
        <v>384</v>
      </c>
      <c r="P10" s="24">
        <f t="shared" si="3"/>
        <v>4</v>
      </c>
      <c r="Q10" s="18">
        <f>+O10+M10+K10+F10</f>
        <v>727</v>
      </c>
      <c r="S10" s="29">
        <f>(MID(N10,2,1)*60)+((MID(N10,4,2)*1)+(MID(N10,7,2)*0.01))</f>
        <v>129.01</v>
      </c>
    </row>
    <row r="11" spans="1:19" ht="42" customHeight="1">
      <c r="A11" s="13">
        <v>7</v>
      </c>
      <c r="B11" s="14" t="s">
        <v>86</v>
      </c>
      <c r="C11" s="15"/>
      <c r="D11" s="26">
        <f>VLOOKUP(B11,'60'!B:D,3,0)</f>
        <v>9.71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166</v>
      </c>
      <c r="G11" s="9">
        <v>304</v>
      </c>
      <c r="H11" s="9">
        <v>300</v>
      </c>
      <c r="I11" s="9">
        <v>315</v>
      </c>
      <c r="J11" s="9">
        <f t="shared" si="0"/>
        <v>315</v>
      </c>
      <c r="K11" s="18">
        <f t="shared" si="1"/>
        <v>84</v>
      </c>
      <c r="L11" s="16">
        <v>26.09</v>
      </c>
      <c r="M11" s="18">
        <f t="shared" si="2"/>
        <v>113</v>
      </c>
      <c r="N11" s="25" t="str">
        <f>VLOOKUP(B11,'600'!B:D,3,0)</f>
        <v> 2:13.33</v>
      </c>
      <c r="O11" s="19">
        <f>+INT(0.19889*POWER((185-S11),1.88))</f>
        <v>330</v>
      </c>
      <c r="P11" s="24">
        <f t="shared" si="3"/>
        <v>5</v>
      </c>
      <c r="Q11" s="18">
        <f>+O11+M11+K11+F11</f>
        <v>693</v>
      </c>
      <c r="S11" s="29">
        <f>(MID(N11,2,1)*60)+((MID(N11,4,2)*1)+(MID(N11,7,2)*0.01))</f>
        <v>133.33</v>
      </c>
    </row>
    <row r="12" spans="1:19" ht="42" customHeight="1">
      <c r="A12" s="13">
        <v>8</v>
      </c>
      <c r="B12" s="14" t="s">
        <v>78</v>
      </c>
      <c r="C12" s="15"/>
      <c r="D12" s="26">
        <f>VLOOKUP(B12,'60'!B:D,3,0)</f>
        <v>10.74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35</v>
      </c>
      <c r="G12" s="9">
        <v>275</v>
      </c>
      <c r="H12" s="9">
        <v>302</v>
      </c>
      <c r="I12" s="9">
        <v>281</v>
      </c>
      <c r="J12" s="9">
        <f t="shared" si="0"/>
        <v>302</v>
      </c>
      <c r="K12" s="18">
        <f t="shared" si="1"/>
        <v>68</v>
      </c>
      <c r="L12" s="16">
        <v>18.2</v>
      </c>
      <c r="M12" s="18">
        <f t="shared" si="2"/>
        <v>53</v>
      </c>
      <c r="N12" s="25" t="str">
        <f>VLOOKUP(B12,'600'!B:D,3,0)</f>
        <v> 2:36.64</v>
      </c>
      <c r="O12" s="19">
        <f>+INT(0.19889*POWER((185-S12),1.88))</f>
        <v>107</v>
      </c>
      <c r="P12" s="24">
        <f t="shared" si="3"/>
        <v>8</v>
      </c>
      <c r="Q12" s="18">
        <f>+O12+M12+K12+F12</f>
        <v>263</v>
      </c>
      <c r="S12" s="29">
        <f>(MID(N12,2,1)*60)+((MID(N12,4,2)*1)+(MID(N12,7,2)*0.01))</f>
        <v>156.64</v>
      </c>
    </row>
    <row r="13" spans="2:17" ht="42" customHeight="1" thickBot="1">
      <c r="B13" s="7" t="s">
        <v>19</v>
      </c>
      <c r="P13" s="37">
        <f>SUMIF(P5:P12,"&lt;=4",Q5:Q12)</f>
        <v>3337</v>
      </c>
      <c r="Q13" s="37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3"/>
  <sheetViews>
    <sheetView zoomScale="50" zoomScaleNormal="50" zoomScalePageLayoutView="0" workbookViewId="0" topLeftCell="A1">
      <selection activeCell="A5" sqref="A5:Q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140625" style="7" bestFit="1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8" customFormat="1" ht="42" customHeight="1">
      <c r="B2" s="7" t="s">
        <v>3</v>
      </c>
      <c r="C2" s="7" t="s">
        <v>42</v>
      </c>
    </row>
    <row r="3" spans="1:17" ht="20.25">
      <c r="A3" s="33"/>
      <c r="B3" s="10" t="s">
        <v>4</v>
      </c>
      <c r="C3" s="10" t="s">
        <v>5</v>
      </c>
      <c r="D3" s="34" t="s">
        <v>6</v>
      </c>
      <c r="E3" s="34" t="s">
        <v>7</v>
      </c>
      <c r="F3" s="35" t="s">
        <v>8</v>
      </c>
      <c r="G3" s="36" t="s">
        <v>9</v>
      </c>
      <c r="H3" s="36"/>
      <c r="I3" s="36"/>
      <c r="J3" s="10"/>
      <c r="K3" s="35" t="s">
        <v>8</v>
      </c>
      <c r="L3" s="36" t="s">
        <v>10</v>
      </c>
      <c r="M3" s="35" t="s">
        <v>8</v>
      </c>
      <c r="N3" s="36" t="s">
        <v>11</v>
      </c>
      <c r="O3" s="35" t="s">
        <v>8</v>
      </c>
      <c r="P3" s="10" t="s">
        <v>12</v>
      </c>
      <c r="Q3" s="11" t="s">
        <v>8</v>
      </c>
    </row>
    <row r="4" spans="1:17" ht="20.25">
      <c r="A4" s="33"/>
      <c r="B4" s="10" t="s">
        <v>13</v>
      </c>
      <c r="C4" s="10" t="s">
        <v>14</v>
      </c>
      <c r="D4" s="34"/>
      <c r="E4" s="34"/>
      <c r="F4" s="35"/>
      <c r="G4" s="10" t="s">
        <v>15</v>
      </c>
      <c r="H4" s="10" t="s">
        <v>16</v>
      </c>
      <c r="I4" s="10" t="s">
        <v>17</v>
      </c>
      <c r="J4" s="10"/>
      <c r="K4" s="35"/>
      <c r="L4" s="36"/>
      <c r="M4" s="35"/>
      <c r="N4" s="36"/>
      <c r="O4" s="35"/>
      <c r="P4" s="12"/>
      <c r="Q4" s="11" t="s">
        <v>18</v>
      </c>
    </row>
    <row r="5" spans="1:19" ht="42" customHeight="1">
      <c r="A5" s="13">
        <v>1</v>
      </c>
      <c r="B5" s="14" t="s">
        <v>62</v>
      </c>
      <c r="C5" s="15" t="s">
        <v>61</v>
      </c>
      <c r="D5" s="26">
        <f>VLOOKUP(B5,'60'!B:D,3,0)</f>
        <v>9.18</v>
      </c>
      <c r="E5" s="17"/>
      <c r="F5" s="18">
        <f>IF(D5&gt;0,IF(ISERROR(INT((58.015*POWER((11.5-D5),1.81)))),0,INT((58.015*POWER((11.5-D5),1.81)))),IF(ISERROR(VLOOKUP(E5,'60 m ručně'!A:B,2,0)),0,VLOOKUP(E5,'60 m ručně'!A:B,2,0)))</f>
        <v>266</v>
      </c>
      <c r="G5" s="9"/>
      <c r="H5" s="9">
        <v>415</v>
      </c>
      <c r="I5" s="9">
        <v>426</v>
      </c>
      <c r="J5" s="9">
        <f aca="true" t="shared" si="0" ref="J5:J12">MAX(G5:I5)</f>
        <v>426</v>
      </c>
      <c r="K5" s="18">
        <f aca="true" t="shared" si="1" ref="K5:K12">IF(ISERROR(INT((0.14354*POWER((J5-220),1.4)))),0,INT((0.14354*POWER((J5-220),1.4))))</f>
        <v>249</v>
      </c>
      <c r="L5" s="16">
        <v>38.11</v>
      </c>
      <c r="M5" s="18">
        <f aca="true" t="shared" si="2" ref="M5:M12">IF(ISERROR(INT((5.33*POWER((L5-10),1.1)))),0,INT((5.33*POWER((L5-10),1.1))))</f>
        <v>209</v>
      </c>
      <c r="N5" s="25" t="str">
        <f>VLOOKUP(B5,'600'!B:D,3,0)</f>
        <v> 1:51.88</v>
      </c>
      <c r="O5" s="19">
        <f>+INT(0.19889*POWER((185-S5),1.88))</f>
        <v>635</v>
      </c>
      <c r="P5" s="24">
        <f>_xlfn.RANK.EQ(Q5:Q12,$Q$5:$Q$12)</f>
        <v>1</v>
      </c>
      <c r="Q5" s="18">
        <f>+O5+M5+K5+F5</f>
        <v>1359</v>
      </c>
      <c r="S5" s="29">
        <f>(MID(N5,2,1)*60)+((MID(N5,4,2)*1)+(MID(N5,7,2)*0.01))</f>
        <v>111.88</v>
      </c>
    </row>
    <row r="6" spans="1:19" ht="42" customHeight="1">
      <c r="A6" s="13">
        <v>2</v>
      </c>
      <c r="B6" s="14" t="s">
        <v>63</v>
      </c>
      <c r="C6" s="15" t="s">
        <v>64</v>
      </c>
      <c r="D6" s="26">
        <f>VLOOKUP(B6,'60'!B:D,3,0)</f>
        <v>9.65</v>
      </c>
      <c r="E6" s="17"/>
      <c r="F6" s="18">
        <f>IF(D6&gt;0,IF(ISERROR(INT((58.015*POWER((11.5-D6),1.81)))),0,INT((58.015*POWER((11.5-D6),1.81)))),IF(ISERROR(VLOOKUP(E6,'60 m ručně'!A:B,2,0)),0,VLOOKUP(E6,'60 m ručně'!A:B,2,0)))</f>
        <v>176</v>
      </c>
      <c r="G6" s="9">
        <v>348</v>
      </c>
      <c r="H6" s="9"/>
      <c r="I6" s="9">
        <v>395</v>
      </c>
      <c r="J6" s="9">
        <f t="shared" si="0"/>
        <v>395</v>
      </c>
      <c r="K6" s="18">
        <f t="shared" si="1"/>
        <v>198</v>
      </c>
      <c r="L6" s="16">
        <v>32.63</v>
      </c>
      <c r="M6" s="18">
        <f t="shared" si="2"/>
        <v>164</v>
      </c>
      <c r="N6" s="25" t="str">
        <f>VLOOKUP(B6,'600'!B:D,3,0)</f>
        <v> 2:07.93</v>
      </c>
      <c r="O6" s="19">
        <f>+INT(0.19889*POWER((185-S6),1.88))</f>
        <v>398</v>
      </c>
      <c r="P6" s="24">
        <f>_xlfn.RANK.EQ(Q6:Q13,$Q$5:$Q$12)</f>
        <v>4</v>
      </c>
      <c r="Q6" s="18">
        <f>+O6+M6+K6+F6</f>
        <v>936</v>
      </c>
      <c r="S6" s="29">
        <f>(MID(N6,2,1)*60)+((MID(N6,4,2)*1)+(MID(N6,7,2)*0.01))</f>
        <v>127.93</v>
      </c>
    </row>
    <row r="7" spans="1:19" ht="42" customHeight="1">
      <c r="A7" s="13">
        <v>3</v>
      </c>
      <c r="B7" s="14" t="s">
        <v>65</v>
      </c>
      <c r="C7" s="15" t="s">
        <v>66</v>
      </c>
      <c r="D7" s="26">
        <f>VLOOKUP(B7,'60'!B:D,3,0)</f>
        <v>9.66</v>
      </c>
      <c r="E7" s="17"/>
      <c r="F7" s="18">
        <f>IF(D7&gt;0,IF(ISERROR(INT((58.015*POWER((11.5-D7),1.81)))),0,INT((58.015*POWER((11.5-D7),1.81)))),IF(ISERROR(VLOOKUP(E7,'60 m ručně'!A:B,2,0)),0,VLOOKUP(E7,'60 m ručně'!A:B,2,0)))</f>
        <v>174</v>
      </c>
      <c r="G7" s="9">
        <v>335</v>
      </c>
      <c r="H7" s="9">
        <v>364</v>
      </c>
      <c r="I7" s="9">
        <v>362</v>
      </c>
      <c r="J7" s="9">
        <f t="shared" si="0"/>
        <v>364</v>
      </c>
      <c r="K7" s="18">
        <f t="shared" si="1"/>
        <v>150</v>
      </c>
      <c r="L7" s="16">
        <v>29.71</v>
      </c>
      <c r="M7" s="18">
        <f t="shared" si="2"/>
        <v>141</v>
      </c>
      <c r="N7" s="25" t="str">
        <f>VLOOKUP(B7,'600'!B:D,3,0)</f>
        <v> 1:59.78</v>
      </c>
      <c r="O7" s="19">
        <f>+INT(0.19889*POWER((185-S7),1.88))</f>
        <v>512</v>
      </c>
      <c r="P7" s="24">
        <f>_xlfn.RANK.EQ(Q7:Q14,$Q$5:$Q$12)</f>
        <v>2</v>
      </c>
      <c r="Q7" s="18">
        <f>+O7+M7+K7+F7</f>
        <v>977</v>
      </c>
      <c r="S7" s="29">
        <f>(MID(N7,2,1)*60)+((MID(N7,4,2)*1)+(MID(N7,7,2)*0.01))</f>
        <v>119.78</v>
      </c>
    </row>
    <row r="8" spans="1:19" ht="42" customHeight="1">
      <c r="A8" s="13">
        <v>4</v>
      </c>
      <c r="B8" s="14" t="s">
        <v>67</v>
      </c>
      <c r="C8" s="15" t="s">
        <v>68</v>
      </c>
      <c r="D8" s="26">
        <f>VLOOKUP(B8,'60'!B:D,3,0)</f>
        <v>10.1</v>
      </c>
      <c r="E8" s="17"/>
      <c r="F8" s="18">
        <f>IF(D8&gt;0,IF(ISERROR(INT((58.015*POWER((11.5-D8),1.81)))),0,INT((58.015*POWER((11.5-D8),1.81)))),IF(ISERROR(VLOOKUP(E8,'60 m ručně'!A:B,2,0)),0,VLOOKUP(E8,'60 m ručně'!A:B,2,0)))</f>
        <v>106</v>
      </c>
      <c r="G8" s="9">
        <v>313</v>
      </c>
      <c r="H8" s="9"/>
      <c r="I8" s="9">
        <v>332</v>
      </c>
      <c r="J8" s="9">
        <f t="shared" si="0"/>
        <v>332</v>
      </c>
      <c r="K8" s="18">
        <f t="shared" si="1"/>
        <v>106</v>
      </c>
      <c r="L8" s="16">
        <v>35.26</v>
      </c>
      <c r="M8" s="18">
        <f t="shared" si="2"/>
        <v>185</v>
      </c>
      <c r="N8" s="25" t="str">
        <f>VLOOKUP(B8,'600'!B:D,3,0)</f>
        <v> 2:11.90</v>
      </c>
      <c r="O8" s="19">
        <f>+INT(0.19889*POWER((185-S8),1.88))</f>
        <v>348</v>
      </c>
      <c r="P8" s="24">
        <f>_xlfn.RANK.EQ(Q8:Q15,$Q$5:$Q$12)</f>
        <v>5</v>
      </c>
      <c r="Q8" s="18">
        <f>+O8+M8+K8+F8</f>
        <v>745</v>
      </c>
      <c r="S8" s="29">
        <f>(MID(N8,2,1)*60)+((MID(N8,4,2)*1)+(MID(N8,7,2)*0.01))</f>
        <v>131.9</v>
      </c>
    </row>
    <row r="9" spans="1:19" ht="42" customHeight="1">
      <c r="A9" s="13">
        <v>5</v>
      </c>
      <c r="B9" s="14" t="s">
        <v>69</v>
      </c>
      <c r="C9" s="15" t="s">
        <v>70</v>
      </c>
      <c r="D9" s="26">
        <f>VLOOKUP(B9,'60'!B:D,3,0)</f>
        <v>9.95</v>
      </c>
      <c r="E9" s="17"/>
      <c r="F9" s="18">
        <f>IF(D9&gt;0,IF(ISERROR(INT((58.015*POWER((11.5-D9),1.81)))),0,INT((58.015*POWER((11.5-D9),1.81)))),IF(ISERROR(VLOOKUP(E9,'60 m ručně'!A:B,2,0)),0,VLOOKUP(E9,'60 m ručně'!A:B,2,0)))</f>
        <v>128</v>
      </c>
      <c r="G9" s="9">
        <v>309</v>
      </c>
      <c r="H9" s="9">
        <v>356</v>
      </c>
      <c r="I9" s="9">
        <v>346</v>
      </c>
      <c r="J9" s="9">
        <f t="shared" si="0"/>
        <v>356</v>
      </c>
      <c r="K9" s="18">
        <f t="shared" si="1"/>
        <v>139</v>
      </c>
      <c r="L9" s="16">
        <v>26.3</v>
      </c>
      <c r="M9" s="18">
        <f t="shared" si="2"/>
        <v>114</v>
      </c>
      <c r="N9" s="25" t="str">
        <f>VLOOKUP(B9,'600'!B:D,3,0)</f>
        <v> 2:14.07</v>
      </c>
      <c r="O9" s="19">
        <f>+INT(0.19889*POWER((185-S9),1.88))</f>
        <v>321</v>
      </c>
      <c r="P9" s="24">
        <f>_xlfn.RANK.EQ(Q9:Q16,$Q$5:$Q$12)</f>
        <v>6</v>
      </c>
      <c r="Q9" s="18">
        <f>+O9+M9+K9+F9</f>
        <v>702</v>
      </c>
      <c r="S9" s="29">
        <f>(MID(N9,2,1)*60)+((MID(N9,4,2)*1)+(MID(N9,7,2)*0.01))</f>
        <v>134.07</v>
      </c>
    </row>
    <row r="10" spans="1:19" ht="42" customHeight="1">
      <c r="A10" s="13">
        <v>6</v>
      </c>
      <c r="B10" s="14" t="s">
        <v>71</v>
      </c>
      <c r="C10" s="15" t="s">
        <v>72</v>
      </c>
      <c r="D10" s="26">
        <f>VLOOKUP(B10,'60'!B:D,3,0)</f>
        <v>9.71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166</v>
      </c>
      <c r="G10" s="9"/>
      <c r="H10" s="9">
        <v>346</v>
      </c>
      <c r="I10" s="9">
        <v>375</v>
      </c>
      <c r="J10" s="9">
        <f t="shared" si="0"/>
        <v>375</v>
      </c>
      <c r="K10" s="18">
        <f t="shared" si="1"/>
        <v>167</v>
      </c>
      <c r="L10" s="16">
        <v>27.94</v>
      </c>
      <c r="M10" s="18">
        <f t="shared" si="2"/>
        <v>127</v>
      </c>
      <c r="N10" s="25" t="str">
        <f>VLOOKUP(B10,'600'!B:D,3,0)</f>
        <v> 2:01.02</v>
      </c>
      <c r="O10" s="19">
        <f>+INT(0.19889*POWER((185-S10),1.88))</f>
        <v>494</v>
      </c>
      <c r="P10" s="24">
        <f>_xlfn.RANK.EQ(Q10:Q17,$Q$5:$Q$12)</f>
        <v>3</v>
      </c>
      <c r="Q10" s="18">
        <f>+O10+M10+K10+F10</f>
        <v>954</v>
      </c>
      <c r="S10" s="29">
        <f>(MID(N10,2,1)*60)+((MID(N10,4,2)*1)+(MID(N10,7,2)*0.01))</f>
        <v>121.02</v>
      </c>
    </row>
    <row r="11" spans="1:17" ht="42" customHeight="1">
      <c r="A11" s="13">
        <v>7</v>
      </c>
      <c r="B11" s="14"/>
      <c r="C11" s="15"/>
      <c r="D11" s="26"/>
      <c r="E11" s="17"/>
      <c r="F11" s="18"/>
      <c r="G11" s="9"/>
      <c r="H11" s="9"/>
      <c r="I11" s="9"/>
      <c r="J11" s="9"/>
      <c r="K11" s="18"/>
      <c r="L11" s="16"/>
      <c r="M11" s="18"/>
      <c r="N11" s="20"/>
      <c r="O11" s="19"/>
      <c r="P11" s="24"/>
      <c r="Q11" s="18"/>
    </row>
    <row r="12" spans="1:17" ht="42" customHeight="1">
      <c r="A12" s="13">
        <v>8</v>
      </c>
      <c r="B12" s="14"/>
      <c r="C12" s="15"/>
      <c r="D12" s="26"/>
      <c r="E12" s="17"/>
      <c r="F12" s="18"/>
      <c r="G12" s="9"/>
      <c r="H12" s="9"/>
      <c r="I12" s="9"/>
      <c r="J12" s="9"/>
      <c r="K12" s="18"/>
      <c r="L12" s="16"/>
      <c r="M12" s="18"/>
      <c r="N12" s="20"/>
      <c r="O12" s="19"/>
      <c r="P12" s="24"/>
      <c r="Q12" s="18"/>
    </row>
    <row r="13" spans="2:17" ht="42" customHeight="1" thickBot="1">
      <c r="B13" s="7" t="s">
        <v>19</v>
      </c>
      <c r="P13" s="37">
        <f>SUMIF(P5:P12,"&lt;=4",Q5:Q12)</f>
        <v>4226</v>
      </c>
      <c r="Q13" s="37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3"/>
  <sheetViews>
    <sheetView zoomScale="50" zoomScaleNormal="50" zoomScalePageLayoutView="0" workbookViewId="0" topLeftCell="A1">
      <selection activeCell="N5" sqref="N5:S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140625" style="7" bestFit="1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3" s="8" customFormat="1" ht="42" customHeight="1">
      <c r="B2" s="7" t="s">
        <v>3</v>
      </c>
      <c r="C2" s="7" t="s">
        <v>40</v>
      </c>
    </row>
    <row r="3" spans="1:17" ht="20.25">
      <c r="A3" s="33"/>
      <c r="B3" s="10" t="s">
        <v>4</v>
      </c>
      <c r="C3" s="10" t="s">
        <v>5</v>
      </c>
      <c r="D3" s="34" t="s">
        <v>6</v>
      </c>
      <c r="E3" s="34" t="s">
        <v>7</v>
      </c>
      <c r="F3" s="35" t="s">
        <v>8</v>
      </c>
      <c r="G3" s="36" t="s">
        <v>9</v>
      </c>
      <c r="H3" s="36"/>
      <c r="I3" s="36"/>
      <c r="J3" s="10"/>
      <c r="K3" s="35" t="s">
        <v>8</v>
      </c>
      <c r="L3" s="36" t="s">
        <v>10</v>
      </c>
      <c r="M3" s="35" t="s">
        <v>8</v>
      </c>
      <c r="N3" s="36" t="s">
        <v>11</v>
      </c>
      <c r="O3" s="35" t="s">
        <v>8</v>
      </c>
      <c r="P3" s="10" t="s">
        <v>12</v>
      </c>
      <c r="Q3" s="11" t="s">
        <v>8</v>
      </c>
    </row>
    <row r="4" spans="1:17" ht="20.25">
      <c r="A4" s="33"/>
      <c r="B4" s="10" t="s">
        <v>13</v>
      </c>
      <c r="C4" s="10" t="s">
        <v>14</v>
      </c>
      <c r="D4" s="34"/>
      <c r="E4" s="34"/>
      <c r="F4" s="35"/>
      <c r="G4" s="10" t="s">
        <v>15</v>
      </c>
      <c r="H4" s="10" t="s">
        <v>16</v>
      </c>
      <c r="I4" s="10" t="s">
        <v>17</v>
      </c>
      <c r="J4" s="10"/>
      <c r="K4" s="35"/>
      <c r="L4" s="36"/>
      <c r="M4" s="35"/>
      <c r="N4" s="36"/>
      <c r="O4" s="35"/>
      <c r="P4" s="12"/>
      <c r="Q4" s="11" t="s">
        <v>18</v>
      </c>
    </row>
    <row r="5" spans="1:19" ht="42" customHeight="1">
      <c r="A5" s="13">
        <v>1</v>
      </c>
      <c r="B5" s="14" t="s">
        <v>44</v>
      </c>
      <c r="C5" s="15"/>
      <c r="D5" s="26" t="e">
        <f>VLOOKUP(B5,'60'!B:D,3,0)</f>
        <v>#N/A</v>
      </c>
      <c r="E5" s="17"/>
      <c r="F5" s="18" t="e">
        <f>IF(D5&gt;0,IF(ISERROR(INT((58.015*POWER((11.5-D5),1.81)))),0,INT((58.015*POWER((11.5-D5),1.81)))),IF(ISERROR(VLOOKUP(E5,'60 m ručně'!A:B,2,0)),0,VLOOKUP(E5,'60 m ručně'!A:B,2,0)))</f>
        <v>#N/A</v>
      </c>
      <c r="G5" s="9"/>
      <c r="H5" s="9"/>
      <c r="I5" s="9"/>
      <c r="J5" s="9">
        <f aca="true" t="shared" si="0" ref="J5:J12">MAX(G5:I5)</f>
        <v>0</v>
      </c>
      <c r="K5" s="18">
        <f aca="true" t="shared" si="1" ref="K5:K12">IF(ISERROR(INT((0.14354*POWER((J5-220),1.4)))),0,INT((0.14354*POWER((J5-220),1.4))))</f>
        <v>0</v>
      </c>
      <c r="L5" s="16"/>
      <c r="M5" s="18">
        <f aca="true" t="shared" si="2" ref="M5:M12">IF(ISERROR(INT((5.33*POWER((L5-10),1.1)))),0,INT((5.33*POWER((L5-10),1.1))))</f>
        <v>0</v>
      </c>
      <c r="N5" s="25" t="e">
        <f>VLOOKUP(B5,'600'!B:D,3,0)</f>
        <v>#N/A</v>
      </c>
      <c r="O5" s="19" t="e">
        <f>+INT(0.19889*POWER((185-S5),1.88))</f>
        <v>#N/A</v>
      </c>
      <c r="P5" s="24" t="e">
        <f>_xlfn.RANK.EQ(Q5:Q12,$Q$5:$Q$12)</f>
        <v>#N/A</v>
      </c>
      <c r="Q5" s="18" t="e">
        <f>+O5+M5+K5+F5</f>
        <v>#N/A</v>
      </c>
      <c r="S5" s="29" t="e">
        <f>(MID(N5,2,1)*60)+((MID(N5,4,2)*1)+(MID(N5,7,2)*0.01))</f>
        <v>#N/A</v>
      </c>
    </row>
    <row r="6" spans="1:19" ht="42" customHeight="1">
      <c r="A6" s="13">
        <v>2</v>
      </c>
      <c r="B6" s="14" t="s">
        <v>44</v>
      </c>
      <c r="C6" s="15"/>
      <c r="D6" s="26" t="e">
        <f>VLOOKUP(B6,'60'!B:D,3,0)</f>
        <v>#N/A</v>
      </c>
      <c r="E6" s="17"/>
      <c r="F6" s="18" t="e">
        <f>IF(D6&gt;0,IF(ISERROR(INT((58.015*POWER((11.5-D6),1.81)))),0,INT((58.015*POWER((11.5-D6),1.81)))),IF(ISERROR(VLOOKUP(E6,'60 m ručně'!A:B,2,0)),0,VLOOKUP(E6,'60 m ručně'!A:B,2,0)))</f>
        <v>#N/A</v>
      </c>
      <c r="G6" s="9"/>
      <c r="H6" s="9"/>
      <c r="I6" s="9"/>
      <c r="J6" s="9">
        <f t="shared" si="0"/>
        <v>0</v>
      </c>
      <c r="K6" s="18">
        <f t="shared" si="1"/>
        <v>0</v>
      </c>
      <c r="L6" s="16"/>
      <c r="M6" s="18">
        <f t="shared" si="2"/>
        <v>0</v>
      </c>
      <c r="N6" s="25" t="e">
        <f>VLOOKUP(B6,'600'!B:D,3,0)</f>
        <v>#N/A</v>
      </c>
      <c r="O6" s="19" t="e">
        <f>+INT(0.19889*POWER((185-S6),1.88))</f>
        <v>#N/A</v>
      </c>
      <c r="P6" s="24" t="e">
        <f>_xlfn.RANK.EQ(Q6:Q13,$Q$5:$Q$12)</f>
        <v>#N/A</v>
      </c>
      <c r="Q6" s="18" t="e">
        <f>+O6+M6+K6+F6</f>
        <v>#N/A</v>
      </c>
      <c r="S6" s="29" t="e">
        <f>(MID(N6,2,1)*60)+((MID(N6,4,2)*1)+(MID(N6,7,2)*0.01))</f>
        <v>#N/A</v>
      </c>
    </row>
    <row r="7" spans="1:19" ht="42" customHeight="1">
      <c r="A7" s="13">
        <v>3</v>
      </c>
      <c r="B7" s="14" t="s">
        <v>44</v>
      </c>
      <c r="C7" s="15"/>
      <c r="D7" s="26" t="e">
        <f>VLOOKUP(B7,'60'!B:D,3,0)</f>
        <v>#N/A</v>
      </c>
      <c r="E7" s="17"/>
      <c r="F7" s="18" t="e">
        <f>IF(D7&gt;0,IF(ISERROR(INT((58.015*POWER((11.5-D7),1.81)))),0,INT((58.015*POWER((11.5-D7),1.81)))),IF(ISERROR(VLOOKUP(E7,'60 m ručně'!A:B,2,0)),0,VLOOKUP(E7,'60 m ručně'!A:B,2,0)))</f>
        <v>#N/A</v>
      </c>
      <c r="G7" s="9"/>
      <c r="H7" s="9"/>
      <c r="I7" s="9"/>
      <c r="J7" s="9">
        <f t="shared" si="0"/>
        <v>0</v>
      </c>
      <c r="K7" s="18">
        <f t="shared" si="1"/>
        <v>0</v>
      </c>
      <c r="L7" s="16"/>
      <c r="M7" s="18">
        <f t="shared" si="2"/>
        <v>0</v>
      </c>
      <c r="N7" s="25" t="e">
        <f>VLOOKUP(B7,'600'!B:D,3,0)</f>
        <v>#N/A</v>
      </c>
      <c r="O7" s="19" t="e">
        <f>+INT(0.19889*POWER((185-S7),1.88))</f>
        <v>#N/A</v>
      </c>
      <c r="P7" s="24" t="e">
        <f>_xlfn.RANK.EQ(Q7:Q14,$Q$5:$Q$12)</f>
        <v>#N/A</v>
      </c>
      <c r="Q7" s="18" t="e">
        <f>+O7+M7+K7+F7</f>
        <v>#N/A</v>
      </c>
      <c r="S7" s="29" t="e">
        <f>(MID(N7,2,1)*60)+((MID(N7,4,2)*1)+(MID(N7,7,2)*0.01))</f>
        <v>#N/A</v>
      </c>
    </row>
    <row r="8" spans="1:19" ht="42" customHeight="1">
      <c r="A8" s="13">
        <v>4</v>
      </c>
      <c r="B8" s="14" t="s">
        <v>44</v>
      </c>
      <c r="C8" s="15"/>
      <c r="D8" s="26" t="e">
        <f>VLOOKUP(B8,'60'!B:D,3,0)</f>
        <v>#N/A</v>
      </c>
      <c r="E8" s="17"/>
      <c r="F8" s="18" t="e">
        <f>IF(D8&gt;0,IF(ISERROR(INT((58.015*POWER((11.5-D8),1.81)))),0,INT((58.015*POWER((11.5-D8),1.81)))),IF(ISERROR(VLOOKUP(E8,'60 m ručně'!A:B,2,0)),0,VLOOKUP(E8,'60 m ručně'!A:B,2,0)))</f>
        <v>#N/A</v>
      </c>
      <c r="G8" s="9"/>
      <c r="H8" s="9"/>
      <c r="I8" s="9"/>
      <c r="J8" s="9">
        <f t="shared" si="0"/>
        <v>0</v>
      </c>
      <c r="K8" s="18">
        <f t="shared" si="1"/>
        <v>0</v>
      </c>
      <c r="L8" s="16"/>
      <c r="M8" s="18">
        <f t="shared" si="2"/>
        <v>0</v>
      </c>
      <c r="N8" s="25" t="e">
        <f>VLOOKUP(B8,'600'!B:D,3,0)</f>
        <v>#N/A</v>
      </c>
      <c r="O8" s="19" t="e">
        <f>+INT(0.19889*POWER((185-S8),1.88))</f>
        <v>#N/A</v>
      </c>
      <c r="P8" s="24" t="e">
        <f>_xlfn.RANK.EQ(Q8:Q15,$Q$5:$Q$12)</f>
        <v>#N/A</v>
      </c>
      <c r="Q8" s="18" t="e">
        <f>+O8+M8+K8+F8</f>
        <v>#N/A</v>
      </c>
      <c r="S8" s="29" t="e">
        <f>(MID(N8,2,1)*60)+((MID(N8,4,2)*1)+(MID(N8,7,2)*0.01))</f>
        <v>#N/A</v>
      </c>
    </row>
    <row r="9" spans="1:19" ht="42" customHeight="1">
      <c r="A9" s="13">
        <v>5</v>
      </c>
      <c r="B9" s="14" t="s">
        <v>44</v>
      </c>
      <c r="C9" s="15"/>
      <c r="D9" s="26" t="e">
        <f>VLOOKUP(B9,'60'!B:D,3,0)</f>
        <v>#N/A</v>
      </c>
      <c r="E9" s="17"/>
      <c r="F9" s="18" t="e">
        <f>IF(D9&gt;0,IF(ISERROR(INT((58.015*POWER((11.5-D9),1.81)))),0,INT((58.015*POWER((11.5-D9),1.81)))),IF(ISERROR(VLOOKUP(E9,'60 m ručně'!A:B,2,0)),0,VLOOKUP(E9,'60 m ručně'!A:B,2,0)))</f>
        <v>#N/A</v>
      </c>
      <c r="G9" s="9"/>
      <c r="H9" s="9"/>
      <c r="I9" s="9"/>
      <c r="J9" s="9">
        <f t="shared" si="0"/>
        <v>0</v>
      </c>
      <c r="K9" s="18">
        <f t="shared" si="1"/>
        <v>0</v>
      </c>
      <c r="L9" s="16"/>
      <c r="M9" s="18">
        <f t="shared" si="2"/>
        <v>0</v>
      </c>
      <c r="N9" s="25" t="e">
        <f>VLOOKUP(B9,'600'!B:D,3,0)</f>
        <v>#N/A</v>
      </c>
      <c r="O9" s="19" t="e">
        <f>+INT(0.19889*POWER((185-S9),1.88))</f>
        <v>#N/A</v>
      </c>
      <c r="P9" s="24" t="e">
        <f>_xlfn.RANK.EQ(Q9:Q16,$Q$5:$Q$12)</f>
        <v>#N/A</v>
      </c>
      <c r="Q9" s="18" t="e">
        <f>+O9+M9+K9+F9</f>
        <v>#N/A</v>
      </c>
      <c r="S9" s="29" t="e">
        <f>(MID(N9,2,1)*60)+((MID(N9,4,2)*1)+(MID(N9,7,2)*0.01))</f>
        <v>#N/A</v>
      </c>
    </row>
    <row r="10" spans="1:19" ht="42" customHeight="1">
      <c r="A10" s="13">
        <v>6</v>
      </c>
      <c r="B10" s="14" t="s">
        <v>44</v>
      </c>
      <c r="C10" s="15"/>
      <c r="D10" s="26" t="e">
        <f>VLOOKUP(B10,'60'!B:D,3,0)</f>
        <v>#N/A</v>
      </c>
      <c r="E10" s="17"/>
      <c r="F10" s="18" t="e">
        <f>IF(D10&gt;0,IF(ISERROR(INT((58.015*POWER((11.5-D10),1.81)))),0,INT((58.015*POWER((11.5-D10),1.81)))),IF(ISERROR(VLOOKUP(E10,'60 m ručně'!A:B,2,0)),0,VLOOKUP(E10,'60 m ručně'!A:B,2,0)))</f>
        <v>#N/A</v>
      </c>
      <c r="G10" s="9"/>
      <c r="H10" s="9"/>
      <c r="I10" s="9"/>
      <c r="J10" s="9">
        <f t="shared" si="0"/>
        <v>0</v>
      </c>
      <c r="K10" s="18">
        <f t="shared" si="1"/>
        <v>0</v>
      </c>
      <c r="L10" s="16"/>
      <c r="M10" s="18">
        <f t="shared" si="2"/>
        <v>0</v>
      </c>
      <c r="N10" s="25" t="e">
        <f>VLOOKUP(B10,'600'!B:D,3,0)</f>
        <v>#N/A</v>
      </c>
      <c r="O10" s="19" t="e">
        <f>+INT(0.19889*POWER((185-S10),1.88))</f>
        <v>#N/A</v>
      </c>
      <c r="P10" s="24" t="e">
        <f>_xlfn.RANK.EQ(Q10:Q17,$Q$5:$Q$12)</f>
        <v>#N/A</v>
      </c>
      <c r="Q10" s="18" t="e">
        <f>+O10+M10+K10+F10</f>
        <v>#N/A</v>
      </c>
      <c r="S10" s="29" t="e">
        <f>(MID(N10,2,1)*60)+((MID(N10,4,2)*1)+(MID(N10,7,2)*0.01))</f>
        <v>#N/A</v>
      </c>
    </row>
    <row r="11" spans="1:19" ht="42" customHeight="1">
      <c r="A11" s="13">
        <v>7</v>
      </c>
      <c r="B11" s="14" t="s">
        <v>44</v>
      </c>
      <c r="C11" s="15"/>
      <c r="D11" s="26" t="e">
        <f>VLOOKUP(B11,'60'!B:D,3,0)</f>
        <v>#N/A</v>
      </c>
      <c r="E11" s="17"/>
      <c r="F11" s="18" t="e">
        <f>IF(D11&gt;0,IF(ISERROR(INT((58.015*POWER((11.5-D11),1.81)))),0,INT((58.015*POWER((11.5-D11),1.81)))),IF(ISERROR(VLOOKUP(E11,'60 m ručně'!A:B,2,0)),0,VLOOKUP(E11,'60 m ručně'!A:B,2,0)))</f>
        <v>#N/A</v>
      </c>
      <c r="G11" s="9"/>
      <c r="H11" s="9"/>
      <c r="I11" s="9"/>
      <c r="J11" s="9">
        <f t="shared" si="0"/>
        <v>0</v>
      </c>
      <c r="K11" s="18">
        <f t="shared" si="1"/>
        <v>0</v>
      </c>
      <c r="L11" s="16"/>
      <c r="M11" s="18">
        <f t="shared" si="2"/>
        <v>0</v>
      </c>
      <c r="N11" s="20"/>
      <c r="O11" s="19"/>
      <c r="P11" s="24" t="e">
        <f>_xlfn.RANK.EQ(Q11:Q13,$Q$5:$Q$12)</f>
        <v>#N/A</v>
      </c>
      <c r="Q11" s="18" t="e">
        <f>+O11+M11+K11+F11</f>
        <v>#N/A</v>
      </c>
      <c r="S11" s="29"/>
    </row>
    <row r="12" spans="1:19" ht="42" customHeight="1">
      <c r="A12" s="13">
        <v>8</v>
      </c>
      <c r="B12" s="14" t="s">
        <v>44</v>
      </c>
      <c r="C12" s="15"/>
      <c r="D12" s="26" t="e">
        <f>VLOOKUP(B12,'60'!B:D,3,0)</f>
        <v>#N/A</v>
      </c>
      <c r="E12" s="17"/>
      <c r="F12" s="18" t="e">
        <f>IF(D12&gt;0,IF(ISERROR(INT((58.015*POWER((11.5-D12),1.81)))),0,INT((58.015*POWER((11.5-D12),1.81)))),IF(ISERROR(VLOOKUP(E12,'60 m ručně'!A:B,2,0)),0,VLOOKUP(E12,'60 m ručně'!A:B,2,0)))</f>
        <v>#N/A</v>
      </c>
      <c r="G12" s="9"/>
      <c r="H12" s="9"/>
      <c r="I12" s="9"/>
      <c r="J12" s="9">
        <f t="shared" si="0"/>
        <v>0</v>
      </c>
      <c r="K12" s="18">
        <f t="shared" si="1"/>
        <v>0</v>
      </c>
      <c r="L12" s="16"/>
      <c r="M12" s="18">
        <f t="shared" si="2"/>
        <v>0</v>
      </c>
      <c r="N12" s="20"/>
      <c r="O12" s="19"/>
      <c r="P12" s="24" t="e">
        <f>_xlfn.RANK.EQ(Q12:Q13,$Q$5:$Q$12)</f>
        <v>#N/A</v>
      </c>
      <c r="Q12" s="18" t="e">
        <f>+O12+M12+K12+F12</f>
        <v>#N/A</v>
      </c>
      <c r="S12" s="29"/>
    </row>
    <row r="13" spans="2:17" ht="42" customHeight="1" thickBot="1">
      <c r="B13" s="7" t="s">
        <v>19</v>
      </c>
      <c r="P13" s="37">
        <f>SUMIF(P5:P12,"&lt;=4",Q5:Q12)</f>
        <v>0</v>
      </c>
      <c r="Q13" s="37"/>
    </row>
  </sheetData>
  <sheetProtection selectLockedCells="1" selectUnlockedCells="1"/>
  <mergeCells count="12">
    <mergeCell ref="O3:O4"/>
    <mergeCell ref="P13:Q13"/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HP</cp:lastModifiedBy>
  <cp:lastPrinted>2018-09-23T10:26:03Z</cp:lastPrinted>
  <dcterms:created xsi:type="dcterms:W3CDTF">2016-05-18T14:58:03Z</dcterms:created>
  <dcterms:modified xsi:type="dcterms:W3CDTF">2018-09-23T10:40:43Z</dcterms:modified>
  <cp:category/>
  <cp:version/>
  <cp:contentType/>
  <cp:contentStatus/>
</cp:coreProperties>
</file>