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819" activeTab="0"/>
  </bookViews>
  <sheets>
    <sheet name="body družstva" sheetId="1" r:id="rId1"/>
    <sheet name="600" sheetId="2" r:id="rId2"/>
    <sheet name="60" sheetId="3" r:id="rId3"/>
    <sheet name="MT" sheetId="4" r:id="rId4"/>
    <sheet name="Žamberk" sheetId="5" r:id="rId5"/>
    <sheet name="Lanškroun" sheetId="6" r:id="rId6"/>
    <sheet name="Iscarex" sheetId="7" r:id="rId7"/>
    <sheet name="Polička" sheetId="8" r:id="rId8"/>
    <sheet name="SY_A" sheetId="9" r:id="rId9"/>
    <sheet name="Dl.Třeb" sheetId="10" r:id="rId10"/>
    <sheet name="Ústí" sheetId="11" r:id="rId11"/>
    <sheet name="600 m" sheetId="12" r:id="rId12"/>
    <sheet name="60 m ručně" sheetId="13" r:id="rId13"/>
  </sheets>
  <definedNames>
    <definedName name="_xlfn.RANK.EQ" hidden="1">#NAME?</definedName>
    <definedName name="_xlnm.Print_Area" localSheetId="2">'60'!$A$1:$D$64</definedName>
  </definedNames>
  <calcPr fullCalcOnLoad="1"/>
</workbook>
</file>

<file path=xl/sharedStrings.xml><?xml version="1.0" encoding="utf-8"?>
<sst xmlns="http://schemas.openxmlformats.org/spreadsheetml/2006/main" count="590" uniqueCount="178">
  <si>
    <t>oddíl</t>
  </si>
  <si>
    <t>pomocné body</t>
  </si>
  <si>
    <t>hlavní body</t>
  </si>
  <si>
    <t>Svitavy A</t>
  </si>
  <si>
    <t>Polička</t>
  </si>
  <si>
    <t>Ústí nad Orlicí</t>
  </si>
  <si>
    <t>Moravská Třebová</t>
  </si>
  <si>
    <t>Svitavy B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</si>
  <si>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</si>
  <si>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</si>
  <si>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</si>
  <si>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</si>
  <si>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</si>
  <si>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</si>
  <si>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</si>
  <si>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</si>
  <si>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</si>
  <si>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</si>
  <si>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</si>
  <si>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</si>
  <si>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</si>
  <si>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</si>
  <si>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</si>
  <si>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</si>
  <si>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</si>
  <si>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</si>
  <si>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Mimo soutěž</t>
  </si>
  <si>
    <t>čas</t>
  </si>
  <si>
    <t>body</t>
  </si>
  <si>
    <t>Celkové pořadí</t>
  </si>
  <si>
    <t>Iscarex</t>
  </si>
  <si>
    <t>2008</t>
  </si>
  <si>
    <t>Žamberk</t>
  </si>
  <si>
    <t>Výsledky po III. Kole</t>
  </si>
  <si>
    <t>Lanškroun</t>
  </si>
  <si>
    <t>Dlouhá Třebová</t>
  </si>
  <si>
    <t>Výsledky I. kola</t>
  </si>
  <si>
    <t>ISCAREX</t>
  </si>
  <si>
    <t>dráha</t>
  </si>
  <si>
    <t>Běh 1</t>
  </si>
  <si>
    <t>Běh 2</t>
  </si>
  <si>
    <t>Běh 3</t>
  </si>
  <si>
    <t>Běh 4</t>
  </si>
  <si>
    <t>Běh 5</t>
  </si>
  <si>
    <t>Běh 6</t>
  </si>
  <si>
    <t>Běh 7</t>
  </si>
  <si>
    <t>Martinec Vojtěch</t>
  </si>
  <si>
    <t>6.1. 2008</t>
  </si>
  <si>
    <t>Zvoník Šimon</t>
  </si>
  <si>
    <t>Tobiška Václav</t>
  </si>
  <si>
    <t>27.7. 2008</t>
  </si>
  <si>
    <t>Jansa Matěj</t>
  </si>
  <si>
    <t>14.8.2008</t>
  </si>
  <si>
    <t>Pachel Jiří</t>
  </si>
  <si>
    <t>9. 2. 2008</t>
  </si>
  <si>
    <t>Martikán Radim</t>
  </si>
  <si>
    <t>14. 7. 2008</t>
  </si>
  <si>
    <t>Jaroš Matěj</t>
  </si>
  <si>
    <t>28. 4. 2007</t>
  </si>
  <si>
    <t>Heger Šimon</t>
  </si>
  <si>
    <t>22.4.2018</t>
  </si>
  <si>
    <t>Chaloupek Ondřej</t>
  </si>
  <si>
    <t>10.11.2007</t>
  </si>
  <si>
    <t>Suldovský Šimon</t>
  </si>
  <si>
    <t>3.9.2008</t>
  </si>
  <si>
    <t>Resler Filip</t>
  </si>
  <si>
    <t>4.3.2009</t>
  </si>
  <si>
    <t>Jandejsek Michael</t>
  </si>
  <si>
    <t>11.3.2009</t>
  </si>
  <si>
    <t>Váně Jakub</t>
  </si>
  <si>
    <t>29.12.2010</t>
  </si>
  <si>
    <t>Lána Vincent</t>
  </si>
  <si>
    <t>19.9.2008</t>
  </si>
  <si>
    <t xml:space="preserve">Šafář Samuel  </t>
  </si>
  <si>
    <t>07 08 07</t>
  </si>
  <si>
    <t>Mach Tomáš</t>
  </si>
  <si>
    <t>07 05 14</t>
  </si>
  <si>
    <t>Šafář Štěpán</t>
  </si>
  <si>
    <t>07 10 20</t>
  </si>
  <si>
    <t>Pavliš Kristián</t>
  </si>
  <si>
    <t>07 03 15</t>
  </si>
  <si>
    <t>Hanik Maxim</t>
  </si>
  <si>
    <t>2007</t>
  </si>
  <si>
    <t>Řehák Marek</t>
  </si>
  <si>
    <t>Kumpošt Radovan</t>
  </si>
  <si>
    <t>Marek Patrik</t>
  </si>
  <si>
    <t>Rybička Dominik</t>
  </si>
  <si>
    <t>2009</t>
  </si>
  <si>
    <t>Zářecký Marek</t>
  </si>
  <si>
    <t>Filipi Štěpán</t>
  </si>
  <si>
    <t>Kaláb Ondřej</t>
  </si>
  <si>
    <t>Kučera Jakub</t>
  </si>
  <si>
    <t>2010</t>
  </si>
  <si>
    <t>Holík Jakub</t>
  </si>
  <si>
    <t>Vladimír Marek</t>
  </si>
  <si>
    <t>12012007</t>
  </si>
  <si>
    <t>Dominik Víťazka</t>
  </si>
  <si>
    <t>15012009</t>
  </si>
  <si>
    <t>Tobiáš Seknička</t>
  </si>
  <si>
    <t>03042009</t>
  </si>
  <si>
    <t>Daniel Razým</t>
  </si>
  <si>
    <t>22062008</t>
  </si>
  <si>
    <t>Prokop Kapoun</t>
  </si>
  <si>
    <t>16112007</t>
  </si>
  <si>
    <t>David Kašpar</t>
  </si>
  <si>
    <t>21062008</t>
  </si>
  <si>
    <t>Kraus Šimon</t>
  </si>
  <si>
    <t>26.10.2007</t>
  </si>
  <si>
    <t>Pikovský Aleš</t>
  </si>
  <si>
    <t>21.12.2008</t>
  </si>
  <si>
    <t>Nývlt Viktor</t>
  </si>
  <si>
    <t>2.9.2007</t>
  </si>
  <si>
    <t>Vyroubal Jindřich</t>
  </si>
  <si>
    <t>1.8.2008</t>
  </si>
  <si>
    <t>Marek Lukáš</t>
  </si>
  <si>
    <t>12.8.2007</t>
  </si>
  <si>
    <t>Kuchyňka Ondřej</t>
  </si>
  <si>
    <t>30.8.2010</t>
  </si>
  <si>
    <t>Maček Tomáš</t>
  </si>
  <si>
    <t>31.10.2007</t>
  </si>
  <si>
    <t>Mlynář Marek</t>
  </si>
  <si>
    <t>Matějíček Šimon</t>
  </si>
  <si>
    <t>Hejtman Karel</t>
  </si>
  <si>
    <t>Adámek Ondřej</t>
  </si>
  <si>
    <t>Ripka Jakub</t>
  </si>
  <si>
    <t>Dobruský David</t>
  </si>
  <si>
    <t xml:space="preserve">Blaško Jan </t>
  </si>
  <si>
    <t>Vacek Václav</t>
  </si>
  <si>
    <t>číslo</t>
  </si>
  <si>
    <t xml:space="preserve"> 1:57.08</t>
  </si>
  <si>
    <t xml:space="preserve"> 1:58.09</t>
  </si>
  <si>
    <t xml:space="preserve"> 1:58.88</t>
  </si>
  <si>
    <t xml:space="preserve"> 2:01.55</t>
  </si>
  <si>
    <t xml:space="preserve"> 2:04.75</t>
  </si>
  <si>
    <t xml:space="preserve"> 2:04.82</t>
  </si>
  <si>
    <t xml:space="preserve"> 2:06.71</t>
  </si>
  <si>
    <t xml:space="preserve"> 2:07.48</t>
  </si>
  <si>
    <t xml:space="preserve"> 2:07.53</t>
  </si>
  <si>
    <t xml:space="preserve"> 2:07.54</t>
  </si>
  <si>
    <t xml:space="preserve"> 2:08.66</t>
  </si>
  <si>
    <t xml:space="preserve"> 2:09.24</t>
  </si>
  <si>
    <t xml:space="preserve"> 2:09.80</t>
  </si>
  <si>
    <t xml:space="preserve"> 2:10.25</t>
  </si>
  <si>
    <t xml:space="preserve"> 2:10.48</t>
  </si>
  <si>
    <t xml:space="preserve"> 2:10.67</t>
  </si>
  <si>
    <t xml:space="preserve"> 2:11.40</t>
  </si>
  <si>
    <t xml:space="preserve"> 2:14.19</t>
  </si>
  <si>
    <t xml:space="preserve"> 2:16.99</t>
  </si>
  <si>
    <t xml:space="preserve"> 2:17.26</t>
  </si>
  <si>
    <t xml:space="preserve"> 2:20.99</t>
  </si>
  <si>
    <t xml:space="preserve"> 2:25.60</t>
  </si>
  <si>
    <t xml:space="preserve"> 2:35.02</t>
  </si>
  <si>
    <t xml:space="preserve"> 2:14.61</t>
  </si>
  <si>
    <t xml:space="preserve"> 2:15.46</t>
  </si>
  <si>
    <t xml:space="preserve"> 2:15.56</t>
  </si>
  <si>
    <t xml:space="preserve"> 2:16.67</t>
  </si>
  <si>
    <t xml:space="preserve"> 2:17.06</t>
  </si>
  <si>
    <t xml:space="preserve"> 2:17.07</t>
  </si>
  <si>
    <t xml:space="preserve"> 2:17.93</t>
  </si>
  <si>
    <t xml:space="preserve"> 2:17.96</t>
  </si>
  <si>
    <t xml:space="preserve"> 2:20.96</t>
  </si>
  <si>
    <t xml:space="preserve"> 2:25.75</t>
  </si>
  <si>
    <t xml:space="preserve"> 2:25.76</t>
  </si>
  <si>
    <t xml:space="preserve"> 2:28.30</t>
  </si>
  <si>
    <t xml:space="preserve"> 2:29.34</t>
  </si>
  <si>
    <t xml:space="preserve"> 2:30.46</t>
  </si>
  <si>
    <t xml:space="preserve"> 2:30.97</t>
  </si>
  <si>
    <t xml:space="preserve"> 2:31.79</t>
  </si>
  <si>
    <t xml:space="preserve"> 2:35.26</t>
  </si>
  <si>
    <t xml:space="preserve"> 2:36.60</t>
  </si>
  <si>
    <t xml:space="preserve"> 2:37.15</t>
  </si>
  <si>
    <t xml:space="preserve"> 2:41.58</t>
  </si>
  <si>
    <t xml:space="preserve"> 2:45.86</t>
  </si>
  <si>
    <t xml:space="preserve"> 2:47.51</t>
  </si>
  <si>
    <t xml:space="preserve"> 2:47.76</t>
  </si>
  <si>
    <t xml:space="preserve"> 2:50.23</t>
  </si>
  <si>
    <t xml:space="preserve"> 2:50.63</t>
  </si>
  <si>
    <t>XX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</si>
</sst>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:ss.00"/>
  </numFmts>
  <fonts count="41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47" fontId="2" fillId="0" borderId="10" xfId="36" applyNumberFormat="1" applyFont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40" fillId="0" borderId="11" xfId="0" applyFont="1" applyBorder="1" applyAlignment="1">
      <alignment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2" fontId="5" fillId="0" borderId="0" xfId="0" applyNumberFormat="1" applyFont="1" applyAlignment="1">
      <alignment/>
    </xf>
    <xf numFmtId="169" fontId="2" fillId="35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40" fillId="34" borderId="11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4" fillId="33" borderId="12" xfId="36" applyFont="1" applyFill="1" applyBorder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tabSelected="1" zoomScalePageLayoutView="0" workbookViewId="0" topLeftCell="A1">
      <selection activeCell="B22" sqref="B22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25" t="s">
        <v>36</v>
      </c>
      <c r="F1" s="25" t="s">
        <v>33</v>
      </c>
    </row>
    <row r="2" spans="1:8" ht="12.75">
      <c r="A2" s="3" t="s">
        <v>0</v>
      </c>
      <c r="B2" s="4" t="s">
        <v>1</v>
      </c>
      <c r="C2" s="3" t="s">
        <v>2</v>
      </c>
      <c r="F2" s="27" t="s">
        <v>0</v>
      </c>
      <c r="G2" s="27" t="s">
        <v>1</v>
      </c>
      <c r="H2" s="27" t="s">
        <v>2</v>
      </c>
    </row>
    <row r="3" spans="1:8" ht="12.75">
      <c r="A3" s="25" t="s">
        <v>34</v>
      </c>
      <c r="B3" s="2">
        <f>+Lanškroun!P13</f>
        <v>3460</v>
      </c>
      <c r="C3" s="1">
        <v>9</v>
      </c>
      <c r="F3" s="1" t="s">
        <v>3</v>
      </c>
      <c r="G3" s="28">
        <v>7260</v>
      </c>
      <c r="H3" s="28">
        <v>17</v>
      </c>
    </row>
    <row r="4" spans="1:8" ht="12.75">
      <c r="A4" s="1" t="s">
        <v>3</v>
      </c>
      <c r="B4" s="2">
        <f>+SY_A!P13</f>
        <v>3307</v>
      </c>
      <c r="C4" s="1">
        <v>8</v>
      </c>
      <c r="F4" s="1" t="s">
        <v>4</v>
      </c>
      <c r="G4" s="28">
        <v>7130</v>
      </c>
      <c r="H4" s="28">
        <v>17</v>
      </c>
    </row>
    <row r="5" spans="1:8" ht="12.75">
      <c r="A5" s="25" t="s">
        <v>35</v>
      </c>
      <c r="B5" s="2">
        <f>+'Dl.Třeb'!P13</f>
        <v>3073</v>
      </c>
      <c r="C5" s="1">
        <v>7</v>
      </c>
      <c r="F5" s="1" t="s">
        <v>35</v>
      </c>
      <c r="G5" s="28">
        <v>6109</v>
      </c>
      <c r="H5" s="28">
        <v>12</v>
      </c>
    </row>
    <row r="6" spans="1:8" ht="12.75">
      <c r="A6" s="1" t="s">
        <v>4</v>
      </c>
      <c r="B6" s="2">
        <f>+Polička!P13</f>
        <v>2936</v>
      </c>
      <c r="C6" s="1">
        <v>6</v>
      </c>
      <c r="F6" s="1" t="s">
        <v>34</v>
      </c>
      <c r="G6" s="28">
        <v>6100</v>
      </c>
      <c r="H6" s="28">
        <v>12</v>
      </c>
    </row>
    <row r="7" spans="1:8" ht="12.75">
      <c r="A7" s="1" t="s">
        <v>5</v>
      </c>
      <c r="B7" s="2">
        <f>+Ústí!P13</f>
        <v>2915</v>
      </c>
      <c r="C7" s="1">
        <v>5</v>
      </c>
      <c r="F7" s="25" t="s">
        <v>5</v>
      </c>
      <c r="G7" s="28">
        <v>5430</v>
      </c>
      <c r="H7" s="28">
        <v>11</v>
      </c>
    </row>
    <row r="8" spans="1:8" ht="12.75">
      <c r="A8" s="25" t="s">
        <v>30</v>
      </c>
      <c r="B8" s="2">
        <f>+Iscarex!P13</f>
        <v>2612</v>
      </c>
      <c r="C8" s="1">
        <v>4</v>
      </c>
      <c r="F8" s="25" t="s">
        <v>30</v>
      </c>
      <c r="G8" s="28">
        <v>5187</v>
      </c>
      <c r="H8" s="28">
        <v>9</v>
      </c>
    </row>
    <row r="9" spans="1:8" ht="12.75">
      <c r="A9" s="25" t="s">
        <v>32</v>
      </c>
      <c r="B9" s="2">
        <f>+Žamberk!P13</f>
        <v>2092</v>
      </c>
      <c r="C9" s="1">
        <v>3</v>
      </c>
      <c r="F9" s="1" t="s">
        <v>32</v>
      </c>
      <c r="G9" s="28">
        <v>4131</v>
      </c>
      <c r="H9" s="28">
        <v>6</v>
      </c>
    </row>
    <row r="10" spans="1:8" ht="12.75">
      <c r="A10" s="1" t="s">
        <v>6</v>
      </c>
      <c r="B10" s="2">
        <f>+MT!P13</f>
        <v>1326</v>
      </c>
      <c r="C10" s="1">
        <v>2</v>
      </c>
      <c r="F10" s="25" t="s">
        <v>7</v>
      </c>
      <c r="G10" s="28">
        <v>2332</v>
      </c>
      <c r="H10" s="28">
        <v>3</v>
      </c>
    </row>
    <row r="11" spans="1:8" ht="12.75">
      <c r="A11" s="1" t="s">
        <v>7</v>
      </c>
      <c r="B11" s="2">
        <v>0</v>
      </c>
      <c r="C11" s="1">
        <v>-1</v>
      </c>
      <c r="F11" s="25" t="s">
        <v>6</v>
      </c>
      <c r="G11" s="2">
        <v>2205</v>
      </c>
      <c r="H11" s="1">
        <v>3</v>
      </c>
    </row>
    <row r="13" ht="12.75">
      <c r="A13" s="25" t="s">
        <v>29</v>
      </c>
    </row>
    <row r="14" spans="1:3" ht="12.75">
      <c r="A14" s="3" t="s">
        <v>0</v>
      </c>
      <c r="B14" s="4" t="s">
        <v>1</v>
      </c>
      <c r="C14" s="3" t="s">
        <v>2</v>
      </c>
    </row>
    <row r="15" spans="1:3" ht="12.75">
      <c r="A15" s="1" t="s">
        <v>3</v>
      </c>
      <c r="B15" s="28">
        <f aca="true" t="shared" si="0" ref="B15:B23">VLOOKUP($A15,$A$2:$C$11,2,0)+VLOOKUP($A15,$F$2:$H$11,2,0)</f>
        <v>10567</v>
      </c>
      <c r="C15" s="1">
        <f aca="true" t="shared" si="1" ref="C15:C23">VLOOKUP($A15,$A$2:$C$11,3,0)+VLOOKUP($A15,$F$2:$H$11,3,0)</f>
        <v>25</v>
      </c>
    </row>
    <row r="16" spans="1:3" ht="12.75">
      <c r="A16" s="1" t="s">
        <v>4</v>
      </c>
      <c r="B16" s="28">
        <f t="shared" si="0"/>
        <v>10066</v>
      </c>
      <c r="C16" s="1">
        <f t="shared" si="1"/>
        <v>23</v>
      </c>
    </row>
    <row r="17" spans="1:3" ht="12.75">
      <c r="A17" s="25" t="s">
        <v>34</v>
      </c>
      <c r="B17" s="2">
        <f t="shared" si="0"/>
        <v>9560</v>
      </c>
      <c r="C17" s="1">
        <f t="shared" si="1"/>
        <v>21</v>
      </c>
    </row>
    <row r="18" spans="1:3" ht="12.75">
      <c r="A18" s="25" t="s">
        <v>35</v>
      </c>
      <c r="B18" s="28">
        <f t="shared" si="0"/>
        <v>9182</v>
      </c>
      <c r="C18" s="1">
        <f t="shared" si="1"/>
        <v>19</v>
      </c>
    </row>
    <row r="19" spans="1:3" ht="12.75">
      <c r="A19" s="1" t="s">
        <v>5</v>
      </c>
      <c r="B19" s="28">
        <f t="shared" si="0"/>
        <v>8345</v>
      </c>
      <c r="C19" s="1">
        <f t="shared" si="1"/>
        <v>16</v>
      </c>
    </row>
    <row r="20" spans="1:3" ht="12.75">
      <c r="A20" s="25" t="s">
        <v>30</v>
      </c>
      <c r="B20" s="28">
        <f t="shared" si="0"/>
        <v>7799</v>
      </c>
      <c r="C20" s="1">
        <f t="shared" si="1"/>
        <v>13</v>
      </c>
    </row>
    <row r="21" spans="1:3" ht="12.75">
      <c r="A21" s="25" t="s">
        <v>32</v>
      </c>
      <c r="B21" s="28">
        <f t="shared" si="0"/>
        <v>6223</v>
      </c>
      <c r="C21" s="1">
        <f t="shared" si="1"/>
        <v>9</v>
      </c>
    </row>
    <row r="22" spans="1:3" ht="12.75">
      <c r="A22" s="1" t="s">
        <v>6</v>
      </c>
      <c r="B22" s="28">
        <f t="shared" si="0"/>
        <v>3531</v>
      </c>
      <c r="C22" s="1">
        <f t="shared" si="1"/>
        <v>5</v>
      </c>
    </row>
    <row r="23" spans="1:3" ht="12.75">
      <c r="A23" s="1" t="s">
        <v>7</v>
      </c>
      <c r="B23" s="28">
        <f t="shared" si="0"/>
        <v>2332</v>
      </c>
      <c r="C23" s="1">
        <f t="shared" si="1"/>
        <v>2</v>
      </c>
    </row>
    <row r="25" ht="12.75">
      <c r="A25" s="2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2">
      <selection activeCell="L5" sqref="L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3" s="8" customFormat="1" ht="42" customHeight="1">
      <c r="B2" s="7" t="s">
        <v>9</v>
      </c>
      <c r="C2" s="7" t="s">
        <v>35</v>
      </c>
    </row>
    <row r="3" spans="1:17" ht="20.25">
      <c r="A3" s="42"/>
      <c r="B3" s="10" t="s">
        <v>10</v>
      </c>
      <c r="C3" s="10" t="s">
        <v>11</v>
      </c>
      <c r="D3" s="43" t="s">
        <v>12</v>
      </c>
      <c r="E3" s="43" t="s">
        <v>13</v>
      </c>
      <c r="F3" s="38" t="s">
        <v>14</v>
      </c>
      <c r="G3" s="39" t="s">
        <v>15</v>
      </c>
      <c r="H3" s="39"/>
      <c r="I3" s="39"/>
      <c r="J3" s="10"/>
      <c r="K3" s="38" t="s">
        <v>14</v>
      </c>
      <c r="L3" s="39" t="s">
        <v>16</v>
      </c>
      <c r="M3" s="38" t="s">
        <v>14</v>
      </c>
      <c r="N3" s="39" t="s">
        <v>17</v>
      </c>
      <c r="O3" s="38" t="s">
        <v>14</v>
      </c>
      <c r="P3" s="10" t="s">
        <v>18</v>
      </c>
      <c r="Q3" s="11" t="s">
        <v>14</v>
      </c>
    </row>
    <row r="4" spans="1:17" ht="20.25">
      <c r="A4" s="42"/>
      <c r="B4" s="10" t="s">
        <v>19</v>
      </c>
      <c r="C4" s="10" t="s">
        <v>20</v>
      </c>
      <c r="D4" s="43"/>
      <c r="E4" s="43"/>
      <c r="F4" s="38"/>
      <c r="G4" s="10" t="s">
        <v>21</v>
      </c>
      <c r="H4" s="10" t="s">
        <v>22</v>
      </c>
      <c r="I4" s="10" t="s">
        <v>23</v>
      </c>
      <c r="J4" s="10"/>
      <c r="K4" s="38"/>
      <c r="L4" s="39"/>
      <c r="M4" s="38"/>
      <c r="N4" s="39"/>
      <c r="O4" s="38"/>
      <c r="P4" s="12"/>
      <c r="Q4" s="11" t="s">
        <v>24</v>
      </c>
    </row>
    <row r="5" spans="1:19" ht="42" customHeight="1">
      <c r="A5" s="13">
        <v>1</v>
      </c>
      <c r="B5" s="14" t="s">
        <v>94</v>
      </c>
      <c r="C5" s="15" t="s">
        <v>95</v>
      </c>
      <c r="D5" s="29">
        <f>VLOOKUP(B5,'60'!B:D,3,0)</f>
        <v>10.23</v>
      </c>
      <c r="E5" s="17"/>
      <c r="F5" s="18">
        <f>IF(D5&gt;0,IF(ISERROR(INT((58.015*POWER((11.5-D5),1.81)))),0,INT((58.015*POWER((11.5-D5),1.81)))),IF(ISERROR(VLOOKUP(E5,'60 m ručně'!A:B,2,0)),0,VLOOKUP(E5,'60 m ručně'!A:B,2,0)))</f>
        <v>89</v>
      </c>
      <c r="G5" s="9">
        <v>351</v>
      </c>
      <c r="H5" s="9">
        <v>354</v>
      </c>
      <c r="I5" s="9">
        <v>362</v>
      </c>
      <c r="J5" s="9">
        <f aca="true" t="shared" si="0" ref="J5:J10">MAX(G5:I5)</f>
        <v>362</v>
      </c>
      <c r="K5" s="18">
        <f aca="true" t="shared" si="1" ref="K5:K10">IF(ISERROR(INT((0.14354*POWER((J5-220),1.4)))),0,INT((0.14354*POWER((J5-220),1.4))))</f>
        <v>147</v>
      </c>
      <c r="L5" s="16">
        <v>37.16</v>
      </c>
      <c r="M5" s="18">
        <f aca="true" t="shared" si="2" ref="M5:M10">IF(ISERROR(INT((5.33*POWER((L5-10),1.1)))),0,INT((5.33*POWER((L5-10),1.1))))</f>
        <v>201</v>
      </c>
      <c r="N5" s="33" t="str">
        <f>VLOOKUP(B5,'600'!B:D,3,0)</f>
        <v> 2:07.48</v>
      </c>
      <c r="O5" s="34">
        <f aca="true" t="shared" si="3" ref="O5:O10">+INT(0.19889*POWER((185-S5),1.88))</f>
        <v>404</v>
      </c>
      <c r="P5" s="26">
        <f aca="true" t="shared" si="4" ref="P5:P10">_xlfn.RANK.EQ(Q5:Q12,$Q$5:$Q$12)</f>
        <v>1</v>
      </c>
      <c r="Q5" s="35">
        <f aca="true" t="shared" si="5" ref="Q5:Q10">+O5+M5+K5+F5</f>
        <v>841</v>
      </c>
      <c r="R5" s="36"/>
      <c r="S5" s="37">
        <f aca="true" t="shared" si="6" ref="S5:S10">(MID(N5,2,1)*60)+((MID(N5,4,2)*1)+(MID(N5,7,2)*0.01))</f>
        <v>127.48</v>
      </c>
    </row>
    <row r="6" spans="1:19" ht="42" customHeight="1">
      <c r="A6" s="13">
        <v>2</v>
      </c>
      <c r="B6" s="14" t="s">
        <v>96</v>
      </c>
      <c r="C6" s="15" t="s">
        <v>97</v>
      </c>
      <c r="D6" s="29">
        <f>VLOOKUP(B6,'60'!B:D,3,0)</f>
        <v>10.17</v>
      </c>
      <c r="E6" s="17"/>
      <c r="F6" s="18">
        <f>IF(D6&gt;0,IF(ISERROR(INT((58.015*POWER((11.5-D6),1.81)))),0,INT((58.015*POWER((11.5-D6),1.81)))),IF(ISERROR(VLOOKUP(E6,'60 m ručně'!A:B,2,0)),0,VLOOKUP(E6,'60 m ručně'!A:B,2,0)))</f>
        <v>97</v>
      </c>
      <c r="G6" s="9">
        <v>311</v>
      </c>
      <c r="H6" s="9">
        <v>341</v>
      </c>
      <c r="I6" s="9"/>
      <c r="J6" s="9">
        <f t="shared" si="0"/>
        <v>341</v>
      </c>
      <c r="K6" s="18">
        <f t="shared" si="1"/>
        <v>118</v>
      </c>
      <c r="L6" s="16">
        <v>25.13</v>
      </c>
      <c r="M6" s="18">
        <f t="shared" si="2"/>
        <v>105</v>
      </c>
      <c r="N6" s="33" t="str">
        <f>VLOOKUP(B6,'600'!B:D,3,0)</f>
        <v> 2:09.24</v>
      </c>
      <c r="O6" s="34">
        <f t="shared" si="3"/>
        <v>381</v>
      </c>
      <c r="P6" s="26">
        <f t="shared" si="4"/>
        <v>4</v>
      </c>
      <c r="Q6" s="35">
        <f t="shared" si="5"/>
        <v>701</v>
      </c>
      <c r="R6" s="36"/>
      <c r="S6" s="37">
        <f t="shared" si="6"/>
        <v>129.24</v>
      </c>
    </row>
    <row r="7" spans="1:19" ht="42" customHeight="1">
      <c r="A7" s="13">
        <v>3</v>
      </c>
      <c r="B7" s="14" t="s">
        <v>98</v>
      </c>
      <c r="C7" s="15" t="s">
        <v>99</v>
      </c>
      <c r="D7" s="29">
        <f>VLOOKUP(B7,'60'!B:D,3,0)</f>
        <v>9.82</v>
      </c>
      <c r="E7" s="17"/>
      <c r="F7" s="18">
        <f>IF(D7&gt;0,IF(ISERROR(INT((58.015*POWER((11.5-D7),1.81)))),0,INT((58.015*POWER((11.5-D7),1.81)))),IF(ISERROR(VLOOKUP(E7,'60 m ručně'!A:B,2,0)),0,VLOOKUP(E7,'60 m ručně'!A:B,2,0)))</f>
        <v>148</v>
      </c>
      <c r="G7" s="9">
        <v>360</v>
      </c>
      <c r="H7" s="9">
        <v>351</v>
      </c>
      <c r="I7" s="9">
        <v>358</v>
      </c>
      <c r="J7" s="9">
        <f t="shared" si="0"/>
        <v>360</v>
      </c>
      <c r="K7" s="18">
        <f t="shared" si="1"/>
        <v>145</v>
      </c>
      <c r="L7" s="16">
        <v>28.24</v>
      </c>
      <c r="M7" s="18">
        <f t="shared" si="2"/>
        <v>129</v>
      </c>
      <c r="N7" s="33" t="str">
        <f>VLOOKUP(B7,'600'!B:D,3,0)</f>
        <v> 2:07.54</v>
      </c>
      <c r="O7" s="34">
        <f t="shared" si="3"/>
        <v>403</v>
      </c>
      <c r="P7" s="26">
        <f t="shared" si="4"/>
        <v>2</v>
      </c>
      <c r="Q7" s="35">
        <f t="shared" si="5"/>
        <v>825</v>
      </c>
      <c r="R7" s="36"/>
      <c r="S7" s="37">
        <f t="shared" si="6"/>
        <v>127.54</v>
      </c>
    </row>
    <row r="8" spans="1:19" ht="42" customHeight="1">
      <c r="A8" s="13">
        <v>4</v>
      </c>
      <c r="B8" s="14" t="s">
        <v>100</v>
      </c>
      <c r="C8" s="15" t="s">
        <v>101</v>
      </c>
      <c r="D8" s="29">
        <f>VLOOKUP(B8,'60'!B:D,3,0)</f>
        <v>10</v>
      </c>
      <c r="E8" s="17"/>
      <c r="F8" s="18">
        <f>IF(D8&gt;0,IF(ISERROR(INT((58.015*POWER((11.5-D8),1.81)))),0,INT((58.015*POWER((11.5-D8),1.81)))),IF(ISERROR(VLOOKUP(E8,'60 m ručně'!A:B,2,0)),0,VLOOKUP(E8,'60 m ručně'!A:B,2,0)))</f>
        <v>120</v>
      </c>
      <c r="G8" s="9">
        <v>345</v>
      </c>
      <c r="H8" s="9">
        <v>342</v>
      </c>
      <c r="I8" s="9">
        <v>342</v>
      </c>
      <c r="J8" s="9">
        <f t="shared" si="0"/>
        <v>345</v>
      </c>
      <c r="K8" s="18">
        <f t="shared" si="1"/>
        <v>123</v>
      </c>
      <c r="L8" s="16">
        <v>31.94</v>
      </c>
      <c r="M8" s="18">
        <f t="shared" si="2"/>
        <v>159</v>
      </c>
      <c r="N8" s="33" t="str">
        <f>VLOOKUP(B8,'600'!B:D,3,0)</f>
        <v> 2:15.56</v>
      </c>
      <c r="O8" s="34">
        <f t="shared" si="3"/>
        <v>304</v>
      </c>
      <c r="P8" s="26">
        <f t="shared" si="4"/>
        <v>3</v>
      </c>
      <c r="Q8" s="35">
        <f t="shared" si="5"/>
        <v>706</v>
      </c>
      <c r="R8" s="36"/>
      <c r="S8" s="37">
        <f t="shared" si="6"/>
        <v>135.56</v>
      </c>
    </row>
    <row r="9" spans="1:19" ht="42" customHeight="1">
      <c r="A9" s="13">
        <v>5</v>
      </c>
      <c r="B9" s="14" t="s">
        <v>102</v>
      </c>
      <c r="C9" s="15" t="s">
        <v>103</v>
      </c>
      <c r="D9" s="29">
        <f>VLOOKUP(B9,'60'!B:D,3,0)</f>
        <v>11.01</v>
      </c>
      <c r="E9" s="17"/>
      <c r="F9" s="18">
        <f>IF(D9&gt;0,IF(ISERROR(INT((58.015*POWER((11.5-D9),1.81)))),0,INT((58.015*POWER((11.5-D9),1.81)))),IF(ISERROR(VLOOKUP(E9,'60 m ručně'!A:B,2,0)),0,VLOOKUP(E9,'60 m ručně'!A:B,2,0)))</f>
        <v>15</v>
      </c>
      <c r="G9" s="9">
        <v>258</v>
      </c>
      <c r="H9" s="9">
        <v>278</v>
      </c>
      <c r="I9" s="9">
        <v>278</v>
      </c>
      <c r="J9" s="9">
        <f t="shared" si="0"/>
        <v>278</v>
      </c>
      <c r="K9" s="18">
        <f t="shared" si="1"/>
        <v>42</v>
      </c>
      <c r="L9" s="16">
        <v>32.36</v>
      </c>
      <c r="M9" s="18">
        <f t="shared" si="2"/>
        <v>162</v>
      </c>
      <c r="N9" s="33" t="str">
        <f>VLOOKUP(B9,'600'!B:D,3,0)</f>
        <v> 2:28.30</v>
      </c>
      <c r="O9" s="34">
        <f t="shared" si="3"/>
        <v>173</v>
      </c>
      <c r="P9" s="26">
        <f t="shared" si="4"/>
        <v>5</v>
      </c>
      <c r="Q9" s="35">
        <f t="shared" si="5"/>
        <v>392</v>
      </c>
      <c r="R9" s="36"/>
      <c r="S9" s="37">
        <f t="shared" si="6"/>
        <v>148.3</v>
      </c>
    </row>
    <row r="10" spans="1:19" ht="42" customHeight="1">
      <c r="A10" s="13">
        <v>6</v>
      </c>
      <c r="B10" s="14" t="s">
        <v>104</v>
      </c>
      <c r="C10" s="15" t="s">
        <v>105</v>
      </c>
      <c r="D10" s="29">
        <f>VLOOKUP(B10,'60'!B:D,3,0)</f>
        <v>11.25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4</v>
      </c>
      <c r="G10" s="9"/>
      <c r="H10" s="9"/>
      <c r="I10" s="9">
        <v>266</v>
      </c>
      <c r="J10" s="9">
        <f t="shared" si="0"/>
        <v>266</v>
      </c>
      <c r="K10" s="18">
        <f t="shared" si="1"/>
        <v>30</v>
      </c>
      <c r="L10" s="16">
        <v>27.25</v>
      </c>
      <c r="M10" s="18">
        <f t="shared" si="2"/>
        <v>122</v>
      </c>
      <c r="N10" s="33" t="str">
        <f>VLOOKUP(B10,'600'!B:D,3,0)</f>
        <v> 2:29.34</v>
      </c>
      <c r="O10" s="34">
        <f t="shared" si="3"/>
        <v>164</v>
      </c>
      <c r="P10" s="26">
        <f t="shared" si="4"/>
        <v>6</v>
      </c>
      <c r="Q10" s="35">
        <f t="shared" si="5"/>
        <v>320</v>
      </c>
      <c r="R10" s="36"/>
      <c r="S10" s="37">
        <f t="shared" si="6"/>
        <v>149.34</v>
      </c>
    </row>
    <row r="11" spans="1:17" ht="42" customHeight="1">
      <c r="A11" s="13">
        <v>7</v>
      </c>
      <c r="B11" s="14"/>
      <c r="C11" s="15"/>
      <c r="D11" s="29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0">
        <f>SUMIF(P5:P12,"&lt;=4",Q5:Q12)</f>
        <v>3073</v>
      </c>
      <c r="Q13" s="40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5" sqref="L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3" s="8" customFormat="1" ht="42" customHeight="1">
      <c r="B2" s="7" t="s">
        <v>9</v>
      </c>
      <c r="C2" s="7" t="s">
        <v>5</v>
      </c>
    </row>
    <row r="3" spans="1:17" ht="20.25">
      <c r="A3" s="42"/>
      <c r="B3" s="10" t="s">
        <v>10</v>
      </c>
      <c r="C3" s="10" t="s">
        <v>11</v>
      </c>
      <c r="D3" s="43" t="s">
        <v>12</v>
      </c>
      <c r="E3" s="43" t="s">
        <v>13</v>
      </c>
      <c r="F3" s="38" t="s">
        <v>14</v>
      </c>
      <c r="G3" s="39" t="s">
        <v>15</v>
      </c>
      <c r="H3" s="39"/>
      <c r="I3" s="39"/>
      <c r="J3" s="10"/>
      <c r="K3" s="38" t="s">
        <v>14</v>
      </c>
      <c r="L3" s="39" t="s">
        <v>16</v>
      </c>
      <c r="M3" s="38" t="s">
        <v>14</v>
      </c>
      <c r="N3" s="39" t="s">
        <v>17</v>
      </c>
      <c r="O3" s="38" t="s">
        <v>14</v>
      </c>
      <c r="P3" s="10" t="s">
        <v>18</v>
      </c>
      <c r="Q3" s="11" t="s">
        <v>14</v>
      </c>
    </row>
    <row r="4" spans="1:17" ht="20.25">
      <c r="A4" s="42"/>
      <c r="B4" s="10" t="s">
        <v>19</v>
      </c>
      <c r="C4" s="10" t="s">
        <v>20</v>
      </c>
      <c r="D4" s="43"/>
      <c r="E4" s="43"/>
      <c r="F4" s="38"/>
      <c r="G4" s="10" t="s">
        <v>21</v>
      </c>
      <c r="H4" s="10" t="s">
        <v>22</v>
      </c>
      <c r="I4" s="10" t="s">
        <v>23</v>
      </c>
      <c r="J4" s="10"/>
      <c r="K4" s="38"/>
      <c r="L4" s="39"/>
      <c r="M4" s="38"/>
      <c r="N4" s="39"/>
      <c r="O4" s="38"/>
      <c r="P4" s="12"/>
      <c r="Q4" s="11" t="s">
        <v>24</v>
      </c>
    </row>
    <row r="5" spans="1:19" ht="42" customHeight="1">
      <c r="A5" s="13">
        <v>1</v>
      </c>
      <c r="B5" s="14" t="s">
        <v>120</v>
      </c>
      <c r="C5" s="15" t="s">
        <v>82</v>
      </c>
      <c r="D5" s="29">
        <f>VLOOKUP(B5,'60'!B:D,3,0)</f>
        <v>9.08</v>
      </c>
      <c r="E5" s="17"/>
      <c r="F5" s="18">
        <f>IF(D5&gt;0,IF(ISERROR(INT((58.015*POWER((11.5-D5),1.81)))),0,INT((58.015*POWER((11.5-D5),1.81)))),IF(ISERROR(VLOOKUP(E5,'60 m ručně'!A:B,2,0)),0,VLOOKUP(E5,'60 m ručně'!A:B,2,0)))</f>
        <v>287</v>
      </c>
      <c r="G5" s="9">
        <v>381</v>
      </c>
      <c r="H5" s="9"/>
      <c r="I5" s="9">
        <v>375</v>
      </c>
      <c r="J5" s="9">
        <f>MAX(G5:I5)</f>
        <v>381</v>
      </c>
      <c r="K5" s="18">
        <f>IF(ISERROR(INT((0.14354*POWER((J5-220),1.4)))),0,INT((0.14354*POWER((J5-220),1.4))))</f>
        <v>176</v>
      </c>
      <c r="L5" s="16">
        <v>38.31</v>
      </c>
      <c r="M5" s="18">
        <f>IF(ISERROR(INT((5.33*POWER((L5-10),1.1)))),0,INT((5.33*POWER((L5-10),1.1))))</f>
        <v>210</v>
      </c>
      <c r="N5" s="33" t="str">
        <f>VLOOKUP(B5,'600'!B:D,3,0)</f>
        <v> 2:11.40</v>
      </c>
      <c r="O5" s="34">
        <f aca="true" t="shared" si="0" ref="O5:O12">+INT(0.19889*POWER((185-S5),1.88))</f>
        <v>354</v>
      </c>
      <c r="P5" s="26">
        <f aca="true" t="shared" si="1" ref="P5:P12">_xlfn.RANK.EQ(Q5:Q12,$Q$5:$Q$12)</f>
        <v>1</v>
      </c>
      <c r="Q5" s="35">
        <f aca="true" t="shared" si="2" ref="Q5:Q12">+O5+M5+K5+F5</f>
        <v>1027</v>
      </c>
      <c r="R5" s="36"/>
      <c r="S5" s="37">
        <f aca="true" t="shared" si="3" ref="S5:S12">(MID(N5,2,1)*60)+((MID(N5,4,2)*1)+(MID(N5,7,2)*0.01))</f>
        <v>131.4</v>
      </c>
    </row>
    <row r="6" spans="1:19" ht="42" customHeight="1">
      <c r="A6" s="13">
        <v>2</v>
      </c>
      <c r="B6" s="14" t="s">
        <v>121</v>
      </c>
      <c r="C6" s="15" t="s">
        <v>31</v>
      </c>
      <c r="D6" s="29">
        <f>VLOOKUP(B6,'60'!B:D,3,0)</f>
        <v>10.36</v>
      </c>
      <c r="E6" s="17"/>
      <c r="F6" s="18">
        <f>IF(D6&gt;0,IF(ISERROR(INT((58.015*POWER((11.5-D6),1.81)))),0,INT((58.015*POWER((11.5-D6),1.81)))),IF(ISERROR(VLOOKUP(E6,'60 m ručně'!A:B,2,0)),0,VLOOKUP(E6,'60 m ručně'!A:B,2,0)))</f>
        <v>73</v>
      </c>
      <c r="G6" s="9">
        <v>306</v>
      </c>
      <c r="H6" s="9">
        <v>317</v>
      </c>
      <c r="I6" s="9">
        <v>322</v>
      </c>
      <c r="J6" s="9">
        <f aca="true" t="shared" si="4" ref="J6:J12">MAX(G6:I6)</f>
        <v>322</v>
      </c>
      <c r="K6" s="18">
        <f aca="true" t="shared" si="5" ref="K6:K12">IF(ISERROR(INT((0.14354*POWER((J6-220),1.4)))),0,INT((0.14354*POWER((J6-220),1.4))))</f>
        <v>93</v>
      </c>
      <c r="L6" s="16">
        <v>32.99</v>
      </c>
      <c r="M6" s="18">
        <f aca="true" t="shared" si="6" ref="M6:M12">IF(ISERROR(INT((5.33*POWER((L6-10),1.1)))),0,INT((5.33*POWER((L6-10),1.1))))</f>
        <v>167</v>
      </c>
      <c r="N6" s="33" t="str">
        <f>VLOOKUP(B6,'600'!B:D,3,0)</f>
        <v> 2:10.48</v>
      </c>
      <c r="O6" s="34">
        <f t="shared" si="0"/>
        <v>365</v>
      </c>
      <c r="P6" s="26">
        <f t="shared" si="1"/>
        <v>2</v>
      </c>
      <c r="Q6" s="35">
        <f t="shared" si="2"/>
        <v>698</v>
      </c>
      <c r="R6" s="36"/>
      <c r="S6" s="37">
        <f t="shared" si="3"/>
        <v>130.48</v>
      </c>
    </row>
    <row r="7" spans="1:19" ht="42" customHeight="1">
      <c r="A7" s="13">
        <v>3</v>
      </c>
      <c r="B7" s="14" t="s">
        <v>122</v>
      </c>
      <c r="C7" s="15" t="s">
        <v>82</v>
      </c>
      <c r="D7" s="29">
        <f>VLOOKUP(B7,'60'!B:D,3,0)</f>
        <v>10.2</v>
      </c>
      <c r="E7" s="17"/>
      <c r="F7" s="18">
        <f>IF(D7&gt;0,IF(ISERROR(INT((58.015*POWER((11.5-D7),1.81)))),0,INT((58.015*POWER((11.5-D7),1.81)))),IF(ISERROR(VLOOKUP(E7,'60 m ručně'!A:B,2,0)),0,VLOOKUP(E7,'60 m ručně'!A:B,2,0)))</f>
        <v>93</v>
      </c>
      <c r="G7" s="9">
        <v>325</v>
      </c>
      <c r="H7" s="9">
        <v>305</v>
      </c>
      <c r="I7" s="9">
        <v>312</v>
      </c>
      <c r="J7" s="9">
        <f t="shared" si="4"/>
        <v>325</v>
      </c>
      <c r="K7" s="18">
        <f t="shared" si="5"/>
        <v>96</v>
      </c>
      <c r="L7" s="16">
        <v>24.53</v>
      </c>
      <c r="M7" s="18">
        <f t="shared" si="6"/>
        <v>101</v>
      </c>
      <c r="N7" s="33" t="str">
        <f>VLOOKUP(B7,'600'!B:D,3,0)</f>
        <v> 2:16.99</v>
      </c>
      <c r="O7" s="34">
        <f t="shared" si="0"/>
        <v>288</v>
      </c>
      <c r="P7" s="26">
        <f t="shared" si="1"/>
        <v>4</v>
      </c>
      <c r="Q7" s="35">
        <f t="shared" si="2"/>
        <v>578</v>
      </c>
      <c r="R7" s="36"/>
      <c r="S7" s="37">
        <f t="shared" si="3"/>
        <v>136.99</v>
      </c>
    </row>
    <row r="8" spans="1:19" ht="42" customHeight="1">
      <c r="A8" s="13">
        <v>4</v>
      </c>
      <c r="B8" s="14" t="s">
        <v>123</v>
      </c>
      <c r="C8" s="15" t="s">
        <v>31</v>
      </c>
      <c r="D8" s="29">
        <f>VLOOKUP(B8,'60'!B:D,3,0)</f>
        <v>9.83</v>
      </c>
      <c r="E8" s="17"/>
      <c r="F8" s="18">
        <f>IF(D8&gt;0,IF(ISERROR(INT((58.015*POWER((11.5-D8),1.81)))),0,INT((58.015*POWER((11.5-D8),1.81)))),IF(ISERROR(VLOOKUP(E8,'60 m ručně'!A:B,2,0)),0,VLOOKUP(E8,'60 m ručně'!A:B,2,0)))</f>
        <v>146</v>
      </c>
      <c r="G8" s="9">
        <v>357</v>
      </c>
      <c r="H8" s="9">
        <v>349</v>
      </c>
      <c r="I8" s="9">
        <v>356</v>
      </c>
      <c r="J8" s="9">
        <f t="shared" si="4"/>
        <v>357</v>
      </c>
      <c r="K8" s="18">
        <f t="shared" si="5"/>
        <v>140</v>
      </c>
      <c r="L8" s="16">
        <v>25.17</v>
      </c>
      <c r="M8" s="18">
        <f t="shared" si="6"/>
        <v>106</v>
      </c>
      <c r="N8" s="33" t="str">
        <f>VLOOKUP(B8,'600'!B:D,3,0)</f>
        <v> 2:30.46</v>
      </c>
      <c r="O8" s="34">
        <f t="shared" si="0"/>
        <v>155</v>
      </c>
      <c r="P8" s="26">
        <f t="shared" si="1"/>
        <v>5</v>
      </c>
      <c r="Q8" s="35">
        <f t="shared" si="2"/>
        <v>547</v>
      </c>
      <c r="R8" s="36"/>
      <c r="S8" s="37">
        <f t="shared" si="3"/>
        <v>150.46</v>
      </c>
    </row>
    <row r="9" spans="1:19" ht="42" customHeight="1">
      <c r="A9" s="13">
        <v>5</v>
      </c>
      <c r="B9" s="14" t="s">
        <v>124</v>
      </c>
      <c r="C9" s="15" t="s">
        <v>31</v>
      </c>
      <c r="D9" s="29">
        <f>VLOOKUP(B9,'60'!B:D,3,0)</f>
        <v>9.92</v>
      </c>
      <c r="E9" s="17"/>
      <c r="F9" s="18">
        <f>IF(D9&gt;0,IF(ISERROR(INT((58.015*POWER((11.5-D9),1.81)))),0,INT((58.015*POWER((11.5-D9),1.81)))),IF(ISERROR(VLOOKUP(E9,'60 m ručně'!A:B,2,0)),0,VLOOKUP(E9,'60 m ručně'!A:B,2,0)))</f>
        <v>132</v>
      </c>
      <c r="G9" s="9">
        <v>277</v>
      </c>
      <c r="H9" s="9">
        <v>311</v>
      </c>
      <c r="I9" s="9">
        <v>308</v>
      </c>
      <c r="J9" s="9">
        <f t="shared" si="4"/>
        <v>311</v>
      </c>
      <c r="K9" s="18">
        <f t="shared" si="5"/>
        <v>79</v>
      </c>
      <c r="L9" s="16">
        <v>22.61</v>
      </c>
      <c r="M9" s="18">
        <f t="shared" si="6"/>
        <v>86</v>
      </c>
      <c r="N9" s="33" t="str">
        <f>VLOOKUP(B9,'600'!B:D,3,0)</f>
        <v> 2:14.61</v>
      </c>
      <c r="O9" s="34">
        <f t="shared" si="0"/>
        <v>315</v>
      </c>
      <c r="P9" s="26">
        <f t="shared" si="1"/>
        <v>3</v>
      </c>
      <c r="Q9" s="35">
        <f t="shared" si="2"/>
        <v>612</v>
      </c>
      <c r="R9" s="36"/>
      <c r="S9" s="37">
        <f t="shared" si="3"/>
        <v>134.61</v>
      </c>
    </row>
    <row r="10" spans="1:19" ht="42" customHeight="1">
      <c r="A10" s="13">
        <v>6</v>
      </c>
      <c r="B10" s="14" t="s">
        <v>125</v>
      </c>
      <c r="C10" s="15" t="s">
        <v>31</v>
      </c>
      <c r="D10" s="29">
        <f>VLOOKUP(B10,'60'!B:D,3,0)</f>
        <v>12.19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/>
      <c r="I10" s="9">
        <v>237</v>
      </c>
      <c r="J10" s="9">
        <f t="shared" si="4"/>
        <v>237</v>
      </c>
      <c r="K10" s="18">
        <f t="shared" si="5"/>
        <v>7</v>
      </c>
      <c r="L10" s="16">
        <v>25.4</v>
      </c>
      <c r="M10" s="18">
        <f t="shared" si="6"/>
        <v>107</v>
      </c>
      <c r="N10" s="33" t="str">
        <f>VLOOKUP(B10,'600'!B:D,3,0)</f>
        <v> 2:45.86</v>
      </c>
      <c r="O10" s="34">
        <f t="shared" si="0"/>
        <v>51</v>
      </c>
      <c r="P10" s="26">
        <f t="shared" si="1"/>
        <v>7</v>
      </c>
      <c r="Q10" s="35">
        <f t="shared" si="2"/>
        <v>165</v>
      </c>
      <c r="R10" s="36"/>
      <c r="S10" s="37">
        <f t="shared" si="3"/>
        <v>165.86</v>
      </c>
    </row>
    <row r="11" spans="1:19" ht="42" customHeight="1">
      <c r="A11" s="13">
        <v>7</v>
      </c>
      <c r="B11" s="14" t="s">
        <v>126</v>
      </c>
      <c r="C11" s="15" t="s">
        <v>87</v>
      </c>
      <c r="D11" s="29">
        <f>VLOOKUP(B11,'60'!B:D,3,0)</f>
        <v>10.71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37</v>
      </c>
      <c r="G11" s="9">
        <v>306</v>
      </c>
      <c r="H11" s="9">
        <v>317</v>
      </c>
      <c r="I11" s="9">
        <v>317</v>
      </c>
      <c r="J11" s="9">
        <f t="shared" si="4"/>
        <v>317</v>
      </c>
      <c r="K11" s="18">
        <f t="shared" si="5"/>
        <v>86</v>
      </c>
      <c r="L11" s="16">
        <v>23.8</v>
      </c>
      <c r="M11" s="18">
        <f t="shared" si="6"/>
        <v>95</v>
      </c>
      <c r="N11" s="33" t="str">
        <f>VLOOKUP(B11,'600'!B:D,3,0)</f>
        <v> 2:20.96</v>
      </c>
      <c r="O11" s="34">
        <f t="shared" si="0"/>
        <v>244</v>
      </c>
      <c r="P11" s="26">
        <f t="shared" si="1"/>
        <v>6</v>
      </c>
      <c r="Q11" s="35">
        <f t="shared" si="2"/>
        <v>462</v>
      </c>
      <c r="R11" s="36"/>
      <c r="S11" s="37">
        <f t="shared" si="3"/>
        <v>140.96</v>
      </c>
    </row>
    <row r="12" spans="1:19" ht="42" customHeight="1">
      <c r="A12" s="13">
        <v>8</v>
      </c>
      <c r="B12" s="14" t="s">
        <v>127</v>
      </c>
      <c r="C12" s="15" t="s">
        <v>87</v>
      </c>
      <c r="D12" s="29">
        <f>VLOOKUP(B12,'60'!B:D,3,0)</f>
        <v>11.88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>
        <v>228</v>
      </c>
      <c r="J12" s="9">
        <f t="shared" si="4"/>
        <v>228</v>
      </c>
      <c r="K12" s="18">
        <f t="shared" si="5"/>
        <v>2</v>
      </c>
      <c r="L12" s="16">
        <v>15.04</v>
      </c>
      <c r="M12" s="18">
        <f t="shared" si="6"/>
        <v>31</v>
      </c>
      <c r="N12" s="33" t="str">
        <f>VLOOKUP(B12,'600'!B:D,3,0)</f>
        <v> 2:47.76</v>
      </c>
      <c r="O12" s="34">
        <f t="shared" si="0"/>
        <v>42</v>
      </c>
      <c r="P12" s="26">
        <f t="shared" si="1"/>
        <v>8</v>
      </c>
      <c r="Q12" s="35">
        <f t="shared" si="2"/>
        <v>75</v>
      </c>
      <c r="R12" s="36"/>
      <c r="S12" s="37">
        <f t="shared" si="3"/>
        <v>167.76</v>
      </c>
    </row>
    <row r="13" spans="2:17" ht="42" customHeight="1" thickBot="1">
      <c r="B13" s="7" t="s">
        <v>25</v>
      </c>
      <c r="P13" s="40">
        <f>SUMIF(P5:P12,"&lt;=4",Q5:Q12)</f>
        <v>2915</v>
      </c>
      <c r="Q13" s="40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2"/>
      <c r="O15" s="19"/>
      <c r="P15" s="26"/>
      <c r="Q15" s="18"/>
    </row>
    <row r="16" spans="1:17" ht="41.25" customHeight="1">
      <c r="A16" s="13">
        <v>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15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15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3" customWidth="1"/>
    <col min="3" max="16384" width="8.7109375" style="1" customWidth="1"/>
  </cols>
  <sheetData>
    <row r="1" spans="1:2" ht="12.75">
      <c r="A1" s="1" t="s">
        <v>27</v>
      </c>
      <c r="B1" s="23" t="s">
        <v>28</v>
      </c>
    </row>
    <row r="2" spans="1:2" ht="12.75">
      <c r="A2" s="24">
        <v>6</v>
      </c>
      <c r="B2" s="23">
        <v>1170</v>
      </c>
    </row>
    <row r="3" spans="1:2" ht="12.75">
      <c r="A3" s="24">
        <v>6.1</v>
      </c>
      <c r="B3" s="23">
        <v>1130</v>
      </c>
    </row>
    <row r="4" spans="1:2" ht="12.75">
      <c r="A4" s="24">
        <v>6.2</v>
      </c>
      <c r="B4" s="23">
        <v>1091</v>
      </c>
    </row>
    <row r="5" spans="1:2" ht="12.75">
      <c r="A5" s="24">
        <v>6.3</v>
      </c>
      <c r="B5" s="23">
        <v>1052</v>
      </c>
    </row>
    <row r="6" spans="1:2" ht="12.75">
      <c r="A6" s="24">
        <v>6.4</v>
      </c>
      <c r="B6" s="23">
        <v>1014</v>
      </c>
    </row>
    <row r="7" spans="1:2" ht="12.75">
      <c r="A7" s="24">
        <v>6.5</v>
      </c>
      <c r="B7" s="23">
        <v>977</v>
      </c>
    </row>
    <row r="8" spans="1:2" ht="12.75">
      <c r="A8" s="24">
        <v>6.6</v>
      </c>
      <c r="B8" s="23">
        <v>940</v>
      </c>
    </row>
    <row r="9" spans="1:2" ht="12.75">
      <c r="A9" s="24">
        <v>6.7</v>
      </c>
      <c r="B9" s="23">
        <v>904</v>
      </c>
    </row>
    <row r="10" spans="1:2" ht="12.75">
      <c r="A10" s="24">
        <v>6.8</v>
      </c>
      <c r="B10" s="23">
        <v>868</v>
      </c>
    </row>
    <row r="11" spans="1:2" ht="12.75">
      <c r="A11" s="24">
        <v>6.9</v>
      </c>
      <c r="B11" s="23">
        <v>833</v>
      </c>
    </row>
    <row r="12" spans="1:2" ht="12.75">
      <c r="A12" s="24">
        <v>7</v>
      </c>
      <c r="B12" s="23">
        <v>799</v>
      </c>
    </row>
    <row r="13" spans="1:2" ht="12.75">
      <c r="A13" s="24">
        <v>7.1</v>
      </c>
      <c r="B13" s="23">
        <v>765</v>
      </c>
    </row>
    <row r="14" spans="1:2" ht="12.75">
      <c r="A14" s="24">
        <v>7.2</v>
      </c>
      <c r="B14" s="23">
        <v>732</v>
      </c>
    </row>
    <row r="15" spans="1:2" ht="12.75">
      <c r="A15" s="24">
        <v>7.3</v>
      </c>
      <c r="B15" s="23">
        <v>700</v>
      </c>
    </row>
    <row r="16" spans="1:2" ht="12.75">
      <c r="A16" s="24">
        <v>7.4</v>
      </c>
      <c r="B16" s="23">
        <v>668</v>
      </c>
    </row>
    <row r="17" spans="1:2" ht="12.75">
      <c r="A17" s="24">
        <v>7.5</v>
      </c>
      <c r="B17" s="23">
        <v>637</v>
      </c>
    </row>
    <row r="18" spans="1:2" ht="12.75">
      <c r="A18" s="24">
        <v>7.6</v>
      </c>
      <c r="B18" s="23">
        <v>607</v>
      </c>
    </row>
    <row r="19" spans="1:2" ht="12.75">
      <c r="A19" s="24">
        <v>7.7</v>
      </c>
      <c r="B19" s="23">
        <v>577</v>
      </c>
    </row>
    <row r="20" spans="1:2" ht="12.75">
      <c r="A20" s="24">
        <v>7.8</v>
      </c>
      <c r="B20" s="23">
        <v>548</v>
      </c>
    </row>
    <row r="21" spans="1:2" ht="12.75">
      <c r="A21" s="24">
        <v>7.9</v>
      </c>
      <c r="B21" s="23">
        <v>520</v>
      </c>
    </row>
    <row r="22" spans="1:2" ht="12.75">
      <c r="A22" s="24">
        <v>7.99999999999999</v>
      </c>
      <c r="B22" s="23">
        <v>492</v>
      </c>
    </row>
    <row r="23" spans="1:2" ht="12.75">
      <c r="A23" s="24">
        <v>8.1</v>
      </c>
      <c r="B23" s="23">
        <v>465</v>
      </c>
    </row>
    <row r="24" spans="1:2" ht="12.75">
      <c r="A24" s="24">
        <v>8.2</v>
      </c>
      <c r="B24" s="23">
        <v>439</v>
      </c>
    </row>
    <row r="25" spans="1:2" ht="12.75">
      <c r="A25" s="24">
        <v>8.3</v>
      </c>
      <c r="B25" s="23">
        <v>413</v>
      </c>
    </row>
    <row r="26" spans="1:2" ht="12.75">
      <c r="A26" s="24">
        <v>8.4</v>
      </c>
      <c r="B26" s="23">
        <v>388</v>
      </c>
    </row>
    <row r="27" spans="1:2" ht="12.75">
      <c r="A27" s="24">
        <v>8.5</v>
      </c>
      <c r="B27" s="23">
        <v>364</v>
      </c>
    </row>
    <row r="28" spans="1:2" ht="12.75">
      <c r="A28" s="24">
        <v>8.6</v>
      </c>
      <c r="B28" s="23">
        <v>340</v>
      </c>
    </row>
    <row r="29" spans="1:2" ht="12.75">
      <c r="A29" s="24">
        <v>8.7</v>
      </c>
      <c r="B29" s="23">
        <v>318</v>
      </c>
    </row>
    <row r="30" spans="1:2" ht="12.75">
      <c r="A30" s="24">
        <v>8.8</v>
      </c>
      <c r="B30" s="23">
        <v>295</v>
      </c>
    </row>
    <row r="31" spans="1:2" ht="12.75">
      <c r="A31" s="24">
        <v>8.9</v>
      </c>
      <c r="B31" s="23">
        <v>274</v>
      </c>
    </row>
    <row r="32" spans="1:2" ht="12.75">
      <c r="A32" s="24">
        <v>9</v>
      </c>
      <c r="B32" s="23">
        <v>253</v>
      </c>
    </row>
    <row r="33" spans="1:2" ht="12.75">
      <c r="A33" s="24">
        <v>9.1</v>
      </c>
      <c r="B33" s="23">
        <v>233</v>
      </c>
    </row>
    <row r="34" spans="1:2" ht="12.75">
      <c r="A34" s="24">
        <v>9.2</v>
      </c>
      <c r="B34" s="23">
        <v>214</v>
      </c>
    </row>
    <row r="35" spans="1:2" ht="12.75">
      <c r="A35" s="24">
        <v>9.3</v>
      </c>
      <c r="B35" s="23">
        <v>196</v>
      </c>
    </row>
    <row r="36" spans="1:2" ht="12.75">
      <c r="A36" s="24">
        <v>9.4</v>
      </c>
      <c r="B36" s="23">
        <v>178</v>
      </c>
    </row>
    <row r="37" spans="1:2" ht="12.75">
      <c r="A37" s="24">
        <v>9.5</v>
      </c>
      <c r="B37" s="23">
        <v>161</v>
      </c>
    </row>
    <row r="38" spans="1:2" ht="12.75">
      <c r="A38" s="24">
        <v>9.6</v>
      </c>
      <c r="B38" s="23">
        <v>145</v>
      </c>
    </row>
    <row r="39" spans="1:2" ht="12.75">
      <c r="A39" s="24">
        <v>9.7</v>
      </c>
      <c r="B39" s="23">
        <v>129</v>
      </c>
    </row>
    <row r="40" spans="1:2" ht="12.75">
      <c r="A40" s="24">
        <v>9.8</v>
      </c>
      <c r="B40" s="23">
        <v>115</v>
      </c>
    </row>
    <row r="41" spans="1:2" ht="12.75">
      <c r="A41" s="24">
        <v>9.9</v>
      </c>
      <c r="B41" s="23">
        <v>101</v>
      </c>
    </row>
    <row r="42" spans="1:2" ht="12.75">
      <c r="A42" s="24">
        <v>10</v>
      </c>
      <c r="B42" s="23">
        <v>88</v>
      </c>
    </row>
    <row r="43" spans="1:2" ht="12.75">
      <c r="A43" s="24">
        <v>10.1</v>
      </c>
      <c r="B43" s="23">
        <v>75</v>
      </c>
    </row>
    <row r="44" spans="1:2" ht="12.75">
      <c r="A44" s="24">
        <v>10.2</v>
      </c>
      <c r="B44" s="23">
        <v>64</v>
      </c>
    </row>
    <row r="45" spans="1:2" ht="12.75">
      <c r="A45" s="24">
        <v>10.3</v>
      </c>
      <c r="B45" s="23">
        <v>53</v>
      </c>
    </row>
    <row r="46" spans="1:2" ht="12.75">
      <c r="A46" s="24">
        <v>10.4</v>
      </c>
      <c r="B46" s="23">
        <v>44</v>
      </c>
    </row>
    <row r="47" spans="1:2" ht="12.75">
      <c r="A47" s="24">
        <v>10.5</v>
      </c>
      <c r="B47" s="23">
        <v>35</v>
      </c>
    </row>
    <row r="48" spans="1:2" ht="12.75">
      <c r="A48" s="24">
        <v>10.6</v>
      </c>
      <c r="B48" s="23">
        <v>27</v>
      </c>
    </row>
    <row r="49" spans="1:2" ht="12.75">
      <c r="A49" s="24">
        <v>10.7</v>
      </c>
      <c r="B49" s="23">
        <v>20</v>
      </c>
    </row>
    <row r="50" spans="1:2" ht="12.75">
      <c r="A50" s="24">
        <v>10.8</v>
      </c>
      <c r="B50" s="23">
        <v>14</v>
      </c>
    </row>
    <row r="51" spans="1:2" ht="12.75">
      <c r="A51" s="24">
        <v>10.9</v>
      </c>
      <c r="B51" s="23">
        <v>9</v>
      </c>
    </row>
    <row r="52" spans="1:2" ht="12.75">
      <c r="A52" s="24">
        <v>11</v>
      </c>
      <c r="B52" s="23">
        <v>5</v>
      </c>
    </row>
    <row r="53" spans="1:2" ht="12.75">
      <c r="A53" s="24">
        <v>11.1</v>
      </c>
      <c r="B53" s="23">
        <v>2</v>
      </c>
    </row>
    <row r="54" spans="1:2" ht="12.75">
      <c r="A54" s="24">
        <v>11.2</v>
      </c>
      <c r="B54" s="23">
        <v>0</v>
      </c>
    </row>
    <row r="55" spans="1:2" ht="12.75">
      <c r="A55" s="24">
        <v>11.3</v>
      </c>
      <c r="B55" s="23">
        <v>0</v>
      </c>
    </row>
    <row r="56" spans="1:2" ht="12.75">
      <c r="A56" s="24">
        <v>11.4</v>
      </c>
      <c r="B56" s="23">
        <v>0</v>
      </c>
    </row>
    <row r="57" spans="1:2" ht="12.75">
      <c r="A57" s="24">
        <v>11.5</v>
      </c>
      <c r="B57" s="23">
        <v>0</v>
      </c>
    </row>
    <row r="58" spans="1:2" ht="12.75">
      <c r="A58" s="24">
        <v>11.6</v>
      </c>
      <c r="B58" s="23">
        <v>0</v>
      </c>
    </row>
    <row r="59" spans="1:2" ht="12.75">
      <c r="A59" s="24">
        <v>11.7</v>
      </c>
      <c r="B59" s="23">
        <v>0</v>
      </c>
    </row>
    <row r="60" spans="1:2" ht="12.75">
      <c r="A60" s="24">
        <v>11.8</v>
      </c>
      <c r="B60" s="23">
        <v>0</v>
      </c>
    </row>
    <row r="61" spans="1:2" ht="12.75">
      <c r="A61" s="24">
        <v>11.9</v>
      </c>
      <c r="B61" s="23">
        <v>0</v>
      </c>
    </row>
    <row r="62" spans="1:2" ht="12.75">
      <c r="A62" s="24">
        <v>12</v>
      </c>
      <c r="B62" s="23">
        <v>0</v>
      </c>
    </row>
    <row r="63" spans="1:2" ht="12.75">
      <c r="A63" s="24">
        <v>12.1</v>
      </c>
      <c r="B63" s="23">
        <v>0</v>
      </c>
    </row>
    <row r="64" spans="1:2" ht="12.75">
      <c r="A64" s="24">
        <v>12.2</v>
      </c>
      <c r="B64" s="23">
        <v>0</v>
      </c>
    </row>
    <row r="65" spans="1:2" ht="12.75">
      <c r="A65" s="24">
        <v>12.3</v>
      </c>
      <c r="B65" s="23">
        <v>0</v>
      </c>
    </row>
    <row r="66" spans="1:2" ht="12.75">
      <c r="A66" s="24">
        <v>12.4</v>
      </c>
      <c r="B66" s="23">
        <v>0</v>
      </c>
    </row>
    <row r="67" spans="1:2" ht="12.75">
      <c r="A67" s="24">
        <v>12.5</v>
      </c>
      <c r="B67" s="23">
        <v>0</v>
      </c>
    </row>
    <row r="68" spans="1:2" ht="12.75">
      <c r="A68" s="24">
        <v>12.6</v>
      </c>
      <c r="B68" s="23">
        <v>0</v>
      </c>
    </row>
    <row r="69" spans="1:2" ht="12.75">
      <c r="A69" s="24">
        <v>12.7</v>
      </c>
      <c r="B69" s="23">
        <v>0</v>
      </c>
    </row>
    <row r="70" spans="1:2" ht="12.75">
      <c r="A70" s="24">
        <v>12.8</v>
      </c>
      <c r="B70" s="23">
        <v>0</v>
      </c>
    </row>
    <row r="71" spans="1:2" ht="12.75">
      <c r="A71" s="24">
        <v>12.9</v>
      </c>
      <c r="B71" s="23">
        <v>0</v>
      </c>
    </row>
    <row r="72" spans="1:2" ht="12.75">
      <c r="A72" s="24">
        <v>13</v>
      </c>
      <c r="B72" s="23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60" zoomScaleNormal="80" zoomScalePageLayoutView="0" workbookViewId="0" topLeftCell="A22">
      <selection activeCell="E52" sqref="E52"/>
    </sheetView>
  </sheetViews>
  <sheetFormatPr defaultColWidth="22.28125" defaultRowHeight="12.75"/>
  <cols>
    <col min="1" max="1" width="8.8515625" style="30" customWidth="1"/>
    <col min="2" max="2" width="30.57421875" style="30" bestFit="1" customWidth="1"/>
    <col min="3" max="3" width="30.00390625" style="30" bestFit="1" customWidth="1"/>
    <col min="4" max="16384" width="22.28125" style="30" customWidth="1"/>
  </cols>
  <sheetData>
    <row r="1" spans="1:3" ht="22.5">
      <c r="A1" s="31" t="s">
        <v>128</v>
      </c>
      <c r="B1" s="31" t="s">
        <v>39</v>
      </c>
      <c r="C1" s="31"/>
    </row>
    <row r="2" spans="1:6" ht="22.5">
      <c r="A2" s="31">
        <v>22</v>
      </c>
      <c r="B2" s="31" t="s">
        <v>89</v>
      </c>
      <c r="C2" s="31" t="s">
        <v>6</v>
      </c>
      <c r="D2" s="30" t="str">
        <f>VLOOKUP(A2,$E$2:$F$24,2,0)</f>
        <v> 2:10.25</v>
      </c>
      <c r="E2" s="30">
        <v>14</v>
      </c>
      <c r="F2" s="30" t="s">
        <v>129</v>
      </c>
    </row>
    <row r="3" spans="1:6" ht="22.5">
      <c r="A3" s="31">
        <v>23</v>
      </c>
      <c r="B3" s="31" t="s">
        <v>90</v>
      </c>
      <c r="C3" s="31" t="s">
        <v>6</v>
      </c>
      <c r="D3" s="30" t="str">
        <f aca="true" t="shared" si="0" ref="D3:D25">VLOOKUP(A3,$E$2:$F$24,2,0)</f>
        <v> 2:35.02</v>
      </c>
      <c r="E3" s="30">
        <v>11</v>
      </c>
      <c r="F3" s="30" t="s">
        <v>130</v>
      </c>
    </row>
    <row r="4" spans="1:6" ht="22.5">
      <c r="A4" s="31">
        <v>24</v>
      </c>
      <c r="B4" s="31" t="s">
        <v>91</v>
      </c>
      <c r="C4" s="31" t="s">
        <v>6</v>
      </c>
      <c r="D4" s="30" t="str">
        <f t="shared" si="0"/>
        <v> 2:17.26</v>
      </c>
      <c r="E4" s="30">
        <v>21</v>
      </c>
      <c r="F4" s="30" t="s">
        <v>131</v>
      </c>
    </row>
    <row r="5" spans="1:6" ht="22.5">
      <c r="A5" s="31">
        <v>25</v>
      </c>
      <c r="B5" s="31" t="s">
        <v>46</v>
      </c>
      <c r="C5" s="31" t="s">
        <v>32</v>
      </c>
      <c r="D5" s="30" t="str">
        <f t="shared" si="0"/>
        <v> 2:25.60</v>
      </c>
      <c r="E5" s="30">
        <v>20</v>
      </c>
      <c r="F5" s="30" t="s">
        <v>132</v>
      </c>
    </row>
    <row r="6" spans="1:6" ht="22.5">
      <c r="A6" s="31">
        <v>26</v>
      </c>
      <c r="B6" s="31" t="s">
        <v>48</v>
      </c>
      <c r="C6" s="31" t="s">
        <v>32</v>
      </c>
      <c r="D6" s="30" t="str">
        <f t="shared" si="0"/>
        <v> 2:20.99</v>
      </c>
      <c r="E6" s="30">
        <v>10</v>
      </c>
      <c r="F6" s="30" t="s">
        <v>133</v>
      </c>
    </row>
    <row r="7" spans="1:6" ht="22.5">
      <c r="A7" s="31"/>
      <c r="B7" s="31" t="s">
        <v>49</v>
      </c>
      <c r="C7" s="31" t="s">
        <v>32</v>
      </c>
      <c r="D7" s="30" t="s">
        <v>177</v>
      </c>
      <c r="E7" s="30">
        <v>15</v>
      </c>
      <c r="F7" s="30" t="s">
        <v>134</v>
      </c>
    </row>
    <row r="8" spans="1:6" ht="22.5">
      <c r="A8" s="31">
        <v>21</v>
      </c>
      <c r="B8" s="31" t="s">
        <v>59</v>
      </c>
      <c r="C8" s="31" t="s">
        <v>34</v>
      </c>
      <c r="D8" s="30" t="str">
        <f t="shared" si="0"/>
        <v> 1:58.88</v>
      </c>
      <c r="E8" s="30">
        <v>19</v>
      </c>
      <c r="F8" s="30" t="s">
        <v>135</v>
      </c>
    </row>
    <row r="9" spans="1:6" ht="22.5">
      <c r="A9" s="31">
        <v>20</v>
      </c>
      <c r="B9" s="31" t="s">
        <v>61</v>
      </c>
      <c r="C9" s="31" t="s">
        <v>34</v>
      </c>
      <c r="D9" s="30" t="str">
        <f t="shared" si="0"/>
        <v> 2:01.55</v>
      </c>
      <c r="E9" s="30">
        <v>8</v>
      </c>
      <c r="F9" s="30" t="s">
        <v>136</v>
      </c>
    </row>
    <row r="10" spans="1:6" ht="22.5">
      <c r="A10" s="31">
        <v>19</v>
      </c>
      <c r="B10" s="31" t="s">
        <v>63</v>
      </c>
      <c r="C10" s="31" t="s">
        <v>34</v>
      </c>
      <c r="D10" s="30" t="str">
        <f t="shared" si="0"/>
        <v> 2:06.71</v>
      </c>
      <c r="E10" s="30">
        <v>9</v>
      </c>
      <c r="F10" s="30" t="s">
        <v>137</v>
      </c>
    </row>
    <row r="11" spans="1:6" ht="22.5">
      <c r="A11" s="31">
        <v>18</v>
      </c>
      <c r="B11" s="31" t="s">
        <v>81</v>
      </c>
      <c r="C11" s="31" t="s">
        <v>37</v>
      </c>
      <c r="D11" s="30" t="str">
        <f t="shared" si="0"/>
        <v> 2:10.67</v>
      </c>
      <c r="E11" s="30">
        <v>4</v>
      </c>
      <c r="F11" s="30" t="s">
        <v>138</v>
      </c>
    </row>
    <row r="12" spans="1:6" ht="22.5">
      <c r="A12" s="31">
        <v>17</v>
      </c>
      <c r="B12" s="31" t="s">
        <v>83</v>
      </c>
      <c r="C12" s="31" t="s">
        <v>37</v>
      </c>
      <c r="D12" s="30" t="str">
        <f t="shared" si="0"/>
        <v> 2:09.80</v>
      </c>
      <c r="E12" s="30">
        <v>13</v>
      </c>
      <c r="F12" s="30" t="s">
        <v>139</v>
      </c>
    </row>
    <row r="13" spans="1:6" ht="22.5">
      <c r="A13" s="31">
        <v>15</v>
      </c>
      <c r="B13" s="31" t="s">
        <v>84</v>
      </c>
      <c r="C13" s="31" t="s">
        <v>37</v>
      </c>
      <c r="D13" s="30" t="str">
        <f t="shared" si="0"/>
        <v> 2:04.82</v>
      </c>
      <c r="E13" s="30">
        <v>6</v>
      </c>
      <c r="F13" s="30" t="s">
        <v>140</v>
      </c>
    </row>
    <row r="14" spans="1:6" ht="22.5">
      <c r="A14" s="31">
        <v>14</v>
      </c>
      <c r="B14" s="31" t="s">
        <v>73</v>
      </c>
      <c r="C14" s="31" t="s">
        <v>4</v>
      </c>
      <c r="D14" s="30" t="str">
        <f t="shared" si="0"/>
        <v> 1:57.08</v>
      </c>
      <c r="E14" s="30">
        <v>17</v>
      </c>
      <c r="F14" s="30" t="s">
        <v>141</v>
      </c>
    </row>
    <row r="15" spans="1:6" ht="22.5">
      <c r="A15" s="31">
        <v>13</v>
      </c>
      <c r="B15" s="31" t="s">
        <v>75</v>
      </c>
      <c r="C15" s="31" t="s">
        <v>4</v>
      </c>
      <c r="D15" s="30" t="str">
        <f t="shared" si="0"/>
        <v> 2:08.66</v>
      </c>
      <c r="E15" s="30">
        <v>22</v>
      </c>
      <c r="F15" s="30" t="s">
        <v>142</v>
      </c>
    </row>
    <row r="16" spans="1:6" ht="22.5">
      <c r="A16" s="31">
        <v>12</v>
      </c>
      <c r="B16" s="31" t="s">
        <v>77</v>
      </c>
      <c r="C16" s="31" t="s">
        <v>4</v>
      </c>
      <c r="D16" s="30" t="str">
        <f t="shared" si="0"/>
        <v> 2:14.19</v>
      </c>
      <c r="E16" s="30">
        <v>2</v>
      </c>
      <c r="F16" s="30" t="s">
        <v>143</v>
      </c>
    </row>
    <row r="17" spans="1:6" ht="22.5">
      <c r="A17" s="31">
        <v>11</v>
      </c>
      <c r="B17" s="31" t="s">
        <v>106</v>
      </c>
      <c r="C17" s="31" t="s">
        <v>3</v>
      </c>
      <c r="D17" s="30" t="str">
        <f t="shared" si="0"/>
        <v> 1:58.09</v>
      </c>
      <c r="E17" s="30">
        <v>18</v>
      </c>
      <c r="F17" s="30" t="s">
        <v>144</v>
      </c>
    </row>
    <row r="18" spans="1:6" ht="22.5">
      <c r="A18" s="31">
        <v>10</v>
      </c>
      <c r="B18" s="31" t="s">
        <v>108</v>
      </c>
      <c r="C18" s="31" t="s">
        <v>3</v>
      </c>
      <c r="D18" s="30" t="str">
        <f t="shared" si="0"/>
        <v> 2:04.75</v>
      </c>
      <c r="E18" s="30">
        <v>3</v>
      </c>
      <c r="F18" s="30" t="s">
        <v>145</v>
      </c>
    </row>
    <row r="19" spans="1:6" ht="22.5">
      <c r="A19" s="31">
        <v>9</v>
      </c>
      <c r="B19" s="31" t="s">
        <v>110</v>
      </c>
      <c r="C19" s="31" t="s">
        <v>3</v>
      </c>
      <c r="D19" s="30" t="str">
        <f t="shared" si="0"/>
        <v> 2:07.53</v>
      </c>
      <c r="E19" s="30">
        <v>12</v>
      </c>
      <c r="F19" s="30" t="s">
        <v>146</v>
      </c>
    </row>
    <row r="20" spans="1:6" ht="22.5">
      <c r="A20" s="31">
        <v>8</v>
      </c>
      <c r="B20" s="31" t="s">
        <v>94</v>
      </c>
      <c r="C20" s="31" t="s">
        <v>35</v>
      </c>
      <c r="D20" s="30" t="str">
        <f t="shared" si="0"/>
        <v> 2:07.48</v>
      </c>
      <c r="E20" s="30">
        <v>5</v>
      </c>
      <c r="F20" s="30" t="s">
        <v>147</v>
      </c>
    </row>
    <row r="21" spans="1:6" ht="22.5">
      <c r="A21" s="31">
        <v>6</v>
      </c>
      <c r="B21" s="31" t="s">
        <v>96</v>
      </c>
      <c r="C21" s="31" t="s">
        <v>35</v>
      </c>
      <c r="D21" s="30" t="str">
        <f t="shared" si="0"/>
        <v> 2:09.24</v>
      </c>
      <c r="E21" s="30">
        <v>24</v>
      </c>
      <c r="F21" s="30" t="s">
        <v>148</v>
      </c>
    </row>
    <row r="22" spans="1:6" ht="22.5">
      <c r="A22" s="31">
        <v>4</v>
      </c>
      <c r="B22" s="31" t="s">
        <v>98</v>
      </c>
      <c r="C22" s="31" t="s">
        <v>35</v>
      </c>
      <c r="D22" s="30" t="str">
        <f t="shared" si="0"/>
        <v> 2:07.54</v>
      </c>
      <c r="E22" s="30">
        <v>26</v>
      </c>
      <c r="F22" s="30" t="s">
        <v>149</v>
      </c>
    </row>
    <row r="23" spans="1:6" ht="22.5">
      <c r="A23" s="31">
        <v>3</v>
      </c>
      <c r="B23" s="31" t="s">
        <v>120</v>
      </c>
      <c r="C23" s="31" t="s">
        <v>5</v>
      </c>
      <c r="D23" s="30" t="str">
        <f t="shared" si="0"/>
        <v> 2:11.40</v>
      </c>
      <c r="E23" s="30">
        <v>25</v>
      </c>
      <c r="F23" s="30" t="s">
        <v>150</v>
      </c>
    </row>
    <row r="24" spans="1:6" ht="22.5">
      <c r="A24" s="31">
        <v>2</v>
      </c>
      <c r="B24" s="31" t="s">
        <v>121</v>
      </c>
      <c r="C24" s="31" t="s">
        <v>5</v>
      </c>
      <c r="D24" s="30" t="str">
        <f t="shared" si="0"/>
        <v> 2:10.48</v>
      </c>
      <c r="E24" s="30">
        <v>23</v>
      </c>
      <c r="F24" s="30" t="s">
        <v>151</v>
      </c>
    </row>
    <row r="25" spans="1:4" ht="22.5">
      <c r="A25" s="31">
        <v>5</v>
      </c>
      <c r="B25" s="31" t="s">
        <v>122</v>
      </c>
      <c r="C25" s="31" t="s">
        <v>5</v>
      </c>
      <c r="D25" s="30" t="str">
        <f t="shared" si="0"/>
        <v> 2:16.99</v>
      </c>
    </row>
    <row r="26" spans="1:3" ht="22.5">
      <c r="A26" s="31"/>
      <c r="B26" s="31"/>
      <c r="C26" s="31"/>
    </row>
    <row r="27" spans="1:3" ht="22.5">
      <c r="A27" s="31" t="s">
        <v>128</v>
      </c>
      <c r="B27" s="31" t="s">
        <v>40</v>
      </c>
      <c r="C27" s="31"/>
    </row>
    <row r="28" spans="1:6" ht="22.5">
      <c r="A28" s="31">
        <v>56</v>
      </c>
      <c r="B28" s="31" t="s">
        <v>93</v>
      </c>
      <c r="C28" s="31" t="s">
        <v>6</v>
      </c>
      <c r="D28" s="30" t="str">
        <f>VLOOKUP(A28,$E$28:$F$52,2,0)</f>
        <v> 2:50.63</v>
      </c>
      <c r="E28" s="30">
        <v>42</v>
      </c>
      <c r="F28" s="30" t="s">
        <v>152</v>
      </c>
    </row>
    <row r="29" spans="1:6" ht="22.5">
      <c r="A29" s="31">
        <v>55</v>
      </c>
      <c r="B29" s="31" t="s">
        <v>51</v>
      </c>
      <c r="C29" s="31" t="s">
        <v>32</v>
      </c>
      <c r="D29" s="30" t="str">
        <f aca="true" t="shared" si="1" ref="D29:D52">VLOOKUP(A29,$E$28:$F$52,2,0)</f>
        <v> 2:16.67</v>
      </c>
      <c r="E29" s="30">
        <v>47</v>
      </c>
      <c r="F29" s="30" t="s">
        <v>153</v>
      </c>
    </row>
    <row r="30" spans="1:6" ht="22.5">
      <c r="A30" s="31">
        <v>54</v>
      </c>
      <c r="B30" s="31" t="s">
        <v>53</v>
      </c>
      <c r="C30" s="31" t="s">
        <v>32</v>
      </c>
      <c r="D30" s="30" t="str">
        <f t="shared" si="1"/>
        <v> 2:36.60</v>
      </c>
      <c r="E30" s="30">
        <v>45</v>
      </c>
      <c r="F30" s="30" t="s">
        <v>154</v>
      </c>
    </row>
    <row r="31" spans="1:6" ht="22.5">
      <c r="A31" s="31">
        <v>53</v>
      </c>
      <c r="B31" s="31" t="s">
        <v>65</v>
      </c>
      <c r="C31" s="31" t="s">
        <v>34</v>
      </c>
      <c r="D31" s="30" t="str">
        <f t="shared" si="1"/>
        <v> 2:17.07</v>
      </c>
      <c r="E31" s="30">
        <v>55</v>
      </c>
      <c r="F31" s="30" t="s">
        <v>155</v>
      </c>
    </row>
    <row r="32" spans="1:6" ht="22.5">
      <c r="A32" s="31">
        <v>52</v>
      </c>
      <c r="B32" s="31" t="s">
        <v>67</v>
      </c>
      <c r="C32" s="31" t="s">
        <v>34</v>
      </c>
      <c r="D32" s="30" t="str">
        <f t="shared" si="1"/>
        <v> 2:35.26</v>
      </c>
      <c r="E32" s="30">
        <v>46</v>
      </c>
      <c r="F32" s="30" t="s">
        <v>156</v>
      </c>
    </row>
    <row r="33" spans="1:6" ht="22.5">
      <c r="A33" s="31">
        <v>51</v>
      </c>
      <c r="B33" s="31" t="s">
        <v>85</v>
      </c>
      <c r="C33" s="31" t="s">
        <v>37</v>
      </c>
      <c r="D33" s="30" t="str">
        <f t="shared" si="1"/>
        <v> 2:17.93</v>
      </c>
      <c r="E33" s="30">
        <v>53</v>
      </c>
      <c r="F33" s="30" t="s">
        <v>157</v>
      </c>
    </row>
    <row r="34" spans="1:6" ht="22.5">
      <c r="A34" s="31">
        <v>49</v>
      </c>
      <c r="B34" s="31" t="s">
        <v>86</v>
      </c>
      <c r="C34" s="31" t="s">
        <v>37</v>
      </c>
      <c r="D34" s="30" t="str">
        <f t="shared" si="1"/>
        <v> 2:25.76</v>
      </c>
      <c r="E34" s="30">
        <v>51</v>
      </c>
      <c r="F34" s="30" t="s">
        <v>158</v>
      </c>
    </row>
    <row r="35" spans="1:6" ht="22.5">
      <c r="A35" s="31">
        <v>48</v>
      </c>
      <c r="B35" s="31" t="s">
        <v>79</v>
      </c>
      <c r="C35" s="31" t="s">
        <v>4</v>
      </c>
      <c r="D35" s="30" t="str">
        <f t="shared" si="1"/>
        <v> 2:41.58</v>
      </c>
      <c r="E35" s="30">
        <v>38</v>
      </c>
      <c r="F35" s="30" t="s">
        <v>159</v>
      </c>
    </row>
    <row r="36" spans="1:6" ht="22.5">
      <c r="A36" s="31">
        <v>47</v>
      </c>
      <c r="B36" s="31" t="s">
        <v>112</v>
      </c>
      <c r="C36" s="31" t="s">
        <v>3</v>
      </c>
      <c r="D36" s="30" t="str">
        <f t="shared" si="1"/>
        <v> 2:15.46</v>
      </c>
      <c r="E36" s="30">
        <v>32</v>
      </c>
      <c r="F36" s="30" t="s">
        <v>160</v>
      </c>
    </row>
    <row r="37" spans="1:6" ht="22.5">
      <c r="A37" s="31">
        <v>46</v>
      </c>
      <c r="B37" s="31" t="s">
        <v>114</v>
      </c>
      <c r="C37" s="31" t="s">
        <v>3</v>
      </c>
      <c r="D37" s="30" t="str">
        <f t="shared" si="1"/>
        <v> 2:17.06</v>
      </c>
      <c r="E37" s="30">
        <v>37</v>
      </c>
      <c r="F37" s="30" t="s">
        <v>161</v>
      </c>
    </row>
    <row r="38" spans="1:6" ht="22.5">
      <c r="A38" s="31">
        <v>45</v>
      </c>
      <c r="B38" s="31" t="s">
        <v>100</v>
      </c>
      <c r="C38" s="31" t="s">
        <v>35</v>
      </c>
      <c r="D38" s="30" t="str">
        <f t="shared" si="1"/>
        <v> 2:15.56</v>
      </c>
      <c r="E38" s="30">
        <v>49</v>
      </c>
      <c r="F38" s="30" t="s">
        <v>162</v>
      </c>
    </row>
    <row r="39" spans="1:6" ht="22.5">
      <c r="A39" s="31">
        <v>44</v>
      </c>
      <c r="B39" s="31" t="s">
        <v>102</v>
      </c>
      <c r="C39" s="31" t="s">
        <v>35</v>
      </c>
      <c r="D39" s="30" t="str">
        <f t="shared" si="1"/>
        <v> 2:28.30</v>
      </c>
      <c r="E39" s="30">
        <v>44</v>
      </c>
      <c r="F39" s="30" t="s">
        <v>163</v>
      </c>
    </row>
    <row r="40" spans="1:6" ht="22.5">
      <c r="A40" s="31">
        <v>43</v>
      </c>
      <c r="B40" s="31" t="s">
        <v>123</v>
      </c>
      <c r="C40" s="31" t="s">
        <v>5</v>
      </c>
      <c r="D40" s="30" t="str">
        <f t="shared" si="1"/>
        <v> 2:30.46</v>
      </c>
      <c r="E40" s="30">
        <v>34</v>
      </c>
      <c r="F40" s="30" t="s">
        <v>164</v>
      </c>
    </row>
    <row r="41" spans="1:6" ht="22.5">
      <c r="A41" s="31">
        <v>42</v>
      </c>
      <c r="B41" s="31" t="s">
        <v>124</v>
      </c>
      <c r="C41" s="31" t="s">
        <v>5</v>
      </c>
      <c r="D41" s="30" t="str">
        <f t="shared" si="1"/>
        <v> 2:14.61</v>
      </c>
      <c r="E41" s="30">
        <v>43</v>
      </c>
      <c r="F41" s="30" t="s">
        <v>165</v>
      </c>
    </row>
    <row r="42" spans="1:6" ht="22.5">
      <c r="A42" s="31">
        <v>41</v>
      </c>
      <c r="B42" s="31" t="s">
        <v>55</v>
      </c>
      <c r="C42" s="31" t="s">
        <v>32</v>
      </c>
      <c r="D42" s="30" t="str">
        <f t="shared" si="1"/>
        <v> 2:47.51</v>
      </c>
      <c r="E42" s="30">
        <v>39</v>
      </c>
      <c r="F42" s="30" t="s">
        <v>166</v>
      </c>
    </row>
    <row r="43" spans="1:6" ht="22.5">
      <c r="A43" s="31">
        <v>40</v>
      </c>
      <c r="B43" s="31" t="s">
        <v>57</v>
      </c>
      <c r="C43" s="31" t="s">
        <v>32</v>
      </c>
      <c r="D43" s="30" t="str">
        <f t="shared" si="1"/>
        <v> 2:31.79</v>
      </c>
      <c r="E43" s="30">
        <v>40</v>
      </c>
      <c r="F43" s="30" t="s">
        <v>167</v>
      </c>
    </row>
    <row r="44" spans="1:6" ht="22.5">
      <c r="A44" s="31">
        <v>39</v>
      </c>
      <c r="B44" s="31" t="s">
        <v>69</v>
      </c>
      <c r="C44" s="31" t="s">
        <v>34</v>
      </c>
      <c r="D44" s="30" t="str">
        <f t="shared" si="1"/>
        <v> 2:30.97</v>
      </c>
      <c r="E44" s="30">
        <v>52</v>
      </c>
      <c r="F44" s="30" t="s">
        <v>168</v>
      </c>
    </row>
    <row r="45" spans="1:6" ht="22.5">
      <c r="A45" s="31">
        <v>38</v>
      </c>
      <c r="B45" s="31" t="s">
        <v>71</v>
      </c>
      <c r="C45" s="31" t="s">
        <v>34</v>
      </c>
      <c r="D45" s="30" t="str">
        <f t="shared" si="1"/>
        <v> 2:17.96</v>
      </c>
      <c r="E45" s="30">
        <v>54</v>
      </c>
      <c r="F45" s="30" t="s">
        <v>169</v>
      </c>
    </row>
    <row r="46" spans="1:6" ht="22.5">
      <c r="A46" s="31">
        <v>37</v>
      </c>
      <c r="B46" s="31" t="s">
        <v>88</v>
      </c>
      <c r="C46" s="31" t="s">
        <v>37</v>
      </c>
      <c r="D46" s="30" t="str">
        <f t="shared" si="1"/>
        <v> 2:25.75</v>
      </c>
      <c r="E46" s="30">
        <v>35</v>
      </c>
      <c r="F46" s="30" t="s">
        <v>170</v>
      </c>
    </row>
    <row r="47" spans="1:6" ht="22.5">
      <c r="A47" s="31">
        <v>36</v>
      </c>
      <c r="B47" s="31" t="s">
        <v>116</v>
      </c>
      <c r="C47" s="31" t="s">
        <v>3</v>
      </c>
      <c r="D47" s="30" t="str">
        <f t="shared" si="1"/>
        <v> 2:50.23</v>
      </c>
      <c r="E47" s="30">
        <v>48</v>
      </c>
      <c r="F47" s="30" t="s">
        <v>171</v>
      </c>
    </row>
    <row r="48" spans="1:6" ht="22.5">
      <c r="A48" s="31">
        <v>35</v>
      </c>
      <c r="B48" s="31" t="s">
        <v>118</v>
      </c>
      <c r="C48" s="31" t="s">
        <v>3</v>
      </c>
      <c r="D48" s="30" t="str">
        <f t="shared" si="1"/>
        <v> 2:37.15</v>
      </c>
      <c r="E48" s="30">
        <v>33</v>
      </c>
      <c r="F48" s="30" t="s">
        <v>172</v>
      </c>
    </row>
    <row r="49" spans="1:6" ht="22.5">
      <c r="A49" s="31">
        <v>34</v>
      </c>
      <c r="B49" s="31" t="s">
        <v>104</v>
      </c>
      <c r="C49" s="31" t="s">
        <v>35</v>
      </c>
      <c r="D49" s="30" t="str">
        <f t="shared" si="1"/>
        <v> 2:29.34</v>
      </c>
      <c r="E49" s="30">
        <v>41</v>
      </c>
      <c r="F49" s="30" t="s">
        <v>173</v>
      </c>
    </row>
    <row r="50" spans="1:6" ht="22.5">
      <c r="A50" s="31">
        <v>33</v>
      </c>
      <c r="B50" s="31" t="s">
        <v>125</v>
      </c>
      <c r="C50" s="31" t="s">
        <v>5</v>
      </c>
      <c r="D50" s="30" t="str">
        <f t="shared" si="1"/>
        <v> 2:45.86</v>
      </c>
      <c r="E50" s="30">
        <v>31</v>
      </c>
      <c r="F50" s="30" t="s">
        <v>174</v>
      </c>
    </row>
    <row r="51" spans="1:6" ht="22.5">
      <c r="A51" s="31">
        <v>32</v>
      </c>
      <c r="B51" s="31" t="s">
        <v>126</v>
      </c>
      <c r="C51" s="31" t="s">
        <v>5</v>
      </c>
      <c r="D51" s="30" t="str">
        <f t="shared" si="1"/>
        <v> 2:20.96</v>
      </c>
      <c r="E51" s="30">
        <v>36</v>
      </c>
      <c r="F51" s="30" t="s">
        <v>175</v>
      </c>
    </row>
    <row r="52" spans="1:6" ht="22.5">
      <c r="A52" s="31">
        <v>31</v>
      </c>
      <c r="B52" s="31" t="s">
        <v>127</v>
      </c>
      <c r="C52" s="31" t="s">
        <v>5</v>
      </c>
      <c r="D52" s="30" t="str">
        <f t="shared" si="1"/>
        <v> 2:47.76</v>
      </c>
      <c r="E52" s="30">
        <v>56</v>
      </c>
      <c r="F52" s="30" t="s">
        <v>176</v>
      </c>
    </row>
  </sheetData>
  <sheetProtection/>
  <printOptions/>
  <pageMargins left="0.25" right="0.25" top="0.75" bottom="0.75" header="0.3" footer="0.3"/>
  <pageSetup horizontalDpi="600" verticalDpi="600" orientation="portrait" paperSize="9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60" zoomScaleNormal="70" zoomScalePageLayoutView="0" workbookViewId="0" topLeftCell="A35">
      <selection activeCell="D61" sqref="D61"/>
    </sheetView>
  </sheetViews>
  <sheetFormatPr defaultColWidth="22.28125" defaultRowHeight="12.75"/>
  <cols>
    <col min="1" max="1" width="10.421875" style="30" bestFit="1" customWidth="1"/>
    <col min="2" max="2" width="39.421875" style="30" customWidth="1"/>
    <col min="3" max="3" width="29.8515625" style="30" bestFit="1" customWidth="1"/>
    <col min="4" max="16384" width="22.28125" style="30" customWidth="1"/>
  </cols>
  <sheetData>
    <row r="1" spans="1:3" ht="22.5">
      <c r="A1" s="30" t="s">
        <v>38</v>
      </c>
      <c r="B1" s="30" t="s">
        <v>19</v>
      </c>
      <c r="C1" s="30" t="s">
        <v>0</v>
      </c>
    </row>
    <row r="2" ht="22.5">
      <c r="A2" s="30" t="s">
        <v>39</v>
      </c>
    </row>
    <row r="3" spans="1:4" ht="22.5">
      <c r="A3" s="30">
        <v>1</v>
      </c>
      <c r="B3" s="30" t="s">
        <v>89</v>
      </c>
      <c r="C3" s="30" t="s">
        <v>6</v>
      </c>
      <c r="D3" s="30">
        <v>11.35</v>
      </c>
    </row>
    <row r="4" spans="1:4" ht="22.5">
      <c r="A4" s="30">
        <v>2</v>
      </c>
      <c r="B4" s="30" t="s">
        <v>46</v>
      </c>
      <c r="C4" s="30" t="s">
        <v>32</v>
      </c>
      <c r="D4" s="30">
        <v>9.93</v>
      </c>
    </row>
    <row r="5" spans="1:4" ht="22.5">
      <c r="A5" s="30">
        <v>3</v>
      </c>
      <c r="B5" s="30" t="s">
        <v>59</v>
      </c>
      <c r="C5" s="30" t="s">
        <v>34</v>
      </c>
      <c r="D5" s="30">
        <v>9.37</v>
      </c>
    </row>
    <row r="6" spans="1:4" ht="22.5">
      <c r="A6" s="30">
        <v>4</v>
      </c>
      <c r="B6" s="30" t="s">
        <v>81</v>
      </c>
      <c r="C6" s="30" t="s">
        <v>37</v>
      </c>
      <c r="D6" s="30">
        <v>10.38</v>
      </c>
    </row>
    <row r="7" spans="1:4" ht="22.5">
      <c r="A7" s="30">
        <v>5</v>
      </c>
      <c r="B7" s="30" t="s">
        <v>73</v>
      </c>
      <c r="C7" s="30" t="s">
        <v>4</v>
      </c>
      <c r="D7" s="30">
        <v>9.69</v>
      </c>
    </row>
    <row r="8" spans="1:4" ht="22.5">
      <c r="A8" s="30">
        <v>6</v>
      </c>
      <c r="B8" s="30" t="s">
        <v>106</v>
      </c>
      <c r="C8" s="30" t="s">
        <v>3</v>
      </c>
      <c r="D8" s="30">
        <v>9.31</v>
      </c>
    </row>
    <row r="9" spans="1:4" ht="22.5">
      <c r="A9" s="30">
        <v>7</v>
      </c>
      <c r="B9" s="30" t="s">
        <v>94</v>
      </c>
      <c r="C9" s="30" t="s">
        <v>35</v>
      </c>
      <c r="D9" s="30">
        <v>10.23</v>
      </c>
    </row>
    <row r="10" spans="1:4" ht="22.5">
      <c r="A10" s="30">
        <v>8</v>
      </c>
      <c r="B10" s="30" t="s">
        <v>120</v>
      </c>
      <c r="C10" s="30" t="s">
        <v>5</v>
      </c>
      <c r="D10" s="30">
        <v>9.08</v>
      </c>
    </row>
    <row r="12" ht="22.5">
      <c r="A12" s="30" t="s">
        <v>40</v>
      </c>
    </row>
    <row r="13" spans="1:4" ht="22.5">
      <c r="A13" s="30">
        <v>1</v>
      </c>
      <c r="B13" s="30" t="s">
        <v>90</v>
      </c>
      <c r="C13" s="30" t="s">
        <v>6</v>
      </c>
      <c r="D13" s="30">
        <v>10.95</v>
      </c>
    </row>
    <row r="14" spans="1:4" ht="22.5">
      <c r="A14" s="30">
        <v>2</v>
      </c>
      <c r="B14" s="30" t="s">
        <v>48</v>
      </c>
      <c r="C14" s="30" t="s">
        <v>32</v>
      </c>
      <c r="D14" s="30">
        <v>9.57</v>
      </c>
    </row>
    <row r="15" spans="1:4" ht="22.5">
      <c r="A15" s="30">
        <v>3</v>
      </c>
      <c r="B15" s="30" t="s">
        <v>61</v>
      </c>
      <c r="C15" s="30" t="s">
        <v>34</v>
      </c>
      <c r="D15" s="30">
        <v>9.48</v>
      </c>
    </row>
    <row r="16" spans="1:4" ht="22.5">
      <c r="A16" s="30">
        <v>4</v>
      </c>
      <c r="B16" s="30" t="s">
        <v>83</v>
      </c>
      <c r="C16" s="30" t="s">
        <v>37</v>
      </c>
      <c r="D16" s="30">
        <v>10.19</v>
      </c>
    </row>
    <row r="17" spans="1:4" ht="22.5">
      <c r="A17" s="30">
        <v>5</v>
      </c>
      <c r="B17" s="30" t="s">
        <v>75</v>
      </c>
      <c r="C17" s="30" t="s">
        <v>4</v>
      </c>
      <c r="D17" s="30">
        <v>9.84</v>
      </c>
    </row>
    <row r="18" spans="1:4" ht="22.5">
      <c r="A18" s="30">
        <v>6</v>
      </c>
      <c r="B18" s="30" t="s">
        <v>108</v>
      </c>
      <c r="C18" s="30" t="s">
        <v>3</v>
      </c>
      <c r="D18" s="30">
        <v>10.14</v>
      </c>
    </row>
    <row r="19" spans="1:4" ht="22.5">
      <c r="A19" s="30">
        <v>7</v>
      </c>
      <c r="B19" s="30" t="s">
        <v>96</v>
      </c>
      <c r="C19" s="30" t="s">
        <v>35</v>
      </c>
      <c r="D19" s="30">
        <v>10.17</v>
      </c>
    </row>
    <row r="20" spans="1:4" ht="22.5">
      <c r="A20" s="30">
        <v>8</v>
      </c>
      <c r="B20" s="30" t="s">
        <v>121</v>
      </c>
      <c r="C20" s="30" t="s">
        <v>5</v>
      </c>
      <c r="D20" s="30">
        <v>10.36</v>
      </c>
    </row>
    <row r="22" ht="22.5">
      <c r="A22" s="30" t="s">
        <v>41</v>
      </c>
    </row>
    <row r="23" spans="1:4" ht="22.5">
      <c r="A23" s="30">
        <v>1</v>
      </c>
      <c r="B23" s="30" t="s">
        <v>91</v>
      </c>
      <c r="C23" s="30" t="s">
        <v>6</v>
      </c>
      <c r="D23" s="30">
        <v>10.88</v>
      </c>
    </row>
    <row r="24" spans="1:4" ht="22.5">
      <c r="A24" s="30">
        <v>2</v>
      </c>
      <c r="B24" s="30" t="s">
        <v>49</v>
      </c>
      <c r="C24" s="30" t="s">
        <v>32</v>
      </c>
      <c r="D24" s="30">
        <v>10.72</v>
      </c>
    </row>
    <row r="25" spans="1:4" ht="22.5">
      <c r="A25" s="30">
        <v>3</v>
      </c>
      <c r="B25" s="30" t="s">
        <v>63</v>
      </c>
      <c r="C25" s="30" t="s">
        <v>34</v>
      </c>
      <c r="D25" s="30">
        <v>9.85</v>
      </c>
    </row>
    <row r="26" spans="1:4" ht="22.5">
      <c r="A26" s="30">
        <v>4</v>
      </c>
      <c r="B26" s="30" t="s">
        <v>84</v>
      </c>
      <c r="C26" s="30" t="s">
        <v>37</v>
      </c>
      <c r="D26" s="30">
        <v>9.72</v>
      </c>
    </row>
    <row r="27" spans="1:4" ht="22.5">
      <c r="A27" s="30">
        <v>5</v>
      </c>
      <c r="B27" s="30" t="s">
        <v>77</v>
      </c>
      <c r="C27" s="30" t="s">
        <v>4</v>
      </c>
      <c r="D27" s="30">
        <v>9.87</v>
      </c>
    </row>
    <row r="28" spans="1:4" ht="22.5">
      <c r="A28" s="30">
        <v>6</v>
      </c>
      <c r="B28" s="30" t="s">
        <v>110</v>
      </c>
      <c r="C28" s="30" t="s">
        <v>3</v>
      </c>
      <c r="D28" s="30">
        <v>10.23</v>
      </c>
    </row>
    <row r="29" spans="1:4" ht="22.5">
      <c r="A29" s="30">
        <v>7</v>
      </c>
      <c r="B29" s="30" t="s">
        <v>98</v>
      </c>
      <c r="C29" s="30" t="s">
        <v>35</v>
      </c>
      <c r="D29" s="30">
        <v>9.82</v>
      </c>
    </row>
    <row r="30" spans="1:4" ht="22.5">
      <c r="A30" s="30">
        <v>8</v>
      </c>
      <c r="B30" s="30" t="s">
        <v>122</v>
      </c>
      <c r="C30" s="30" t="s">
        <v>5</v>
      </c>
      <c r="D30" s="32">
        <v>10.2</v>
      </c>
    </row>
    <row r="32" ht="22.5">
      <c r="A32" s="30" t="s">
        <v>42</v>
      </c>
    </row>
    <row r="33" spans="1:4" ht="22.5">
      <c r="A33" s="30">
        <v>1</v>
      </c>
      <c r="B33" s="30" t="s">
        <v>93</v>
      </c>
      <c r="C33" s="30" t="s">
        <v>6</v>
      </c>
      <c r="D33" s="30">
        <v>11.51</v>
      </c>
    </row>
    <row r="34" spans="1:4" ht="22.5">
      <c r="A34" s="30">
        <v>2</v>
      </c>
      <c r="B34" s="30" t="s">
        <v>51</v>
      </c>
      <c r="C34" s="30" t="s">
        <v>32</v>
      </c>
      <c r="D34" s="30">
        <v>10.83</v>
      </c>
    </row>
    <row r="35" spans="1:4" ht="22.5">
      <c r="A35" s="30">
        <v>3</v>
      </c>
      <c r="B35" s="30" t="s">
        <v>65</v>
      </c>
      <c r="C35" s="30" t="s">
        <v>34</v>
      </c>
      <c r="D35" s="30">
        <v>10.14</v>
      </c>
    </row>
    <row r="36" spans="1:4" ht="22.5">
      <c r="A36" s="30">
        <v>4</v>
      </c>
      <c r="B36" s="30" t="s">
        <v>85</v>
      </c>
      <c r="C36" s="30" t="s">
        <v>37</v>
      </c>
      <c r="D36" s="32">
        <v>11</v>
      </c>
    </row>
    <row r="37" spans="1:4" ht="22.5">
      <c r="A37" s="30">
        <v>5</v>
      </c>
      <c r="B37" s="30" t="s">
        <v>79</v>
      </c>
      <c r="C37" s="30" t="s">
        <v>4</v>
      </c>
      <c r="D37" s="30">
        <v>11.97</v>
      </c>
    </row>
    <row r="38" spans="1:4" ht="22.5">
      <c r="A38" s="30">
        <v>6</v>
      </c>
      <c r="B38" s="30" t="s">
        <v>112</v>
      </c>
      <c r="C38" s="30" t="s">
        <v>3</v>
      </c>
      <c r="D38" s="30">
        <v>9.92</v>
      </c>
    </row>
    <row r="39" spans="1:4" ht="22.5">
      <c r="A39" s="30">
        <v>7</v>
      </c>
      <c r="B39" s="30" t="s">
        <v>100</v>
      </c>
      <c r="C39" s="30" t="s">
        <v>35</v>
      </c>
      <c r="D39" s="32">
        <v>10</v>
      </c>
    </row>
    <row r="40" spans="1:4" ht="22.5">
      <c r="A40" s="30">
        <v>8</v>
      </c>
      <c r="B40" s="30" t="s">
        <v>123</v>
      </c>
      <c r="C40" s="30" t="s">
        <v>5</v>
      </c>
      <c r="D40" s="30">
        <v>9.83</v>
      </c>
    </row>
    <row r="42" ht="22.5">
      <c r="A42" s="30" t="s">
        <v>43</v>
      </c>
    </row>
    <row r="43" spans="1:4" ht="22.5">
      <c r="A43" s="30">
        <v>2</v>
      </c>
      <c r="B43" s="30" t="s">
        <v>53</v>
      </c>
      <c r="C43" s="30" t="s">
        <v>32</v>
      </c>
      <c r="D43" s="32">
        <v>11</v>
      </c>
    </row>
    <row r="44" spans="1:4" ht="22.5">
      <c r="A44" s="30">
        <v>3</v>
      </c>
      <c r="B44" s="30" t="s">
        <v>67</v>
      </c>
      <c r="C44" s="30" t="s">
        <v>34</v>
      </c>
      <c r="D44" s="32">
        <v>11</v>
      </c>
    </row>
    <row r="45" spans="1:4" ht="22.5">
      <c r="A45" s="30">
        <v>4</v>
      </c>
      <c r="B45" s="30" t="s">
        <v>86</v>
      </c>
      <c r="C45" s="30" t="s">
        <v>37</v>
      </c>
      <c r="D45" s="30">
        <v>10.37</v>
      </c>
    </row>
    <row r="46" spans="1:4" ht="22.5">
      <c r="A46" s="30">
        <v>5</v>
      </c>
      <c r="B46" s="30" t="s">
        <v>114</v>
      </c>
      <c r="C46" s="30" t="s">
        <v>3</v>
      </c>
      <c r="D46" s="30">
        <v>10.84</v>
      </c>
    </row>
    <row r="47" spans="1:4" ht="22.5">
      <c r="A47" s="30">
        <v>6</v>
      </c>
      <c r="B47" s="30" t="s">
        <v>102</v>
      </c>
      <c r="C47" s="30" t="s">
        <v>35</v>
      </c>
      <c r="D47" s="30">
        <v>11.01</v>
      </c>
    </row>
    <row r="48" spans="1:4" ht="22.5">
      <c r="A48" s="30">
        <v>7</v>
      </c>
      <c r="B48" s="30" t="s">
        <v>124</v>
      </c>
      <c r="C48" s="30" t="s">
        <v>5</v>
      </c>
      <c r="D48" s="30">
        <v>9.92</v>
      </c>
    </row>
    <row r="50" ht="22.5">
      <c r="A50" s="30" t="s">
        <v>44</v>
      </c>
    </row>
    <row r="51" spans="1:4" ht="22.5">
      <c r="A51" s="30">
        <v>2</v>
      </c>
      <c r="B51" s="30" t="s">
        <v>55</v>
      </c>
      <c r="C51" s="30" t="s">
        <v>32</v>
      </c>
      <c r="D51" s="30">
        <v>11.06</v>
      </c>
    </row>
    <row r="52" spans="1:4" ht="22.5">
      <c r="A52" s="30">
        <v>3</v>
      </c>
      <c r="B52" s="30" t="s">
        <v>69</v>
      </c>
      <c r="C52" s="30" t="s">
        <v>34</v>
      </c>
      <c r="D52" s="30">
        <v>11.36</v>
      </c>
    </row>
    <row r="53" spans="1:4" ht="22.5">
      <c r="A53" s="30">
        <v>4</v>
      </c>
      <c r="B53" s="30" t="s">
        <v>88</v>
      </c>
      <c r="C53" s="30" t="s">
        <v>37</v>
      </c>
      <c r="D53" s="32">
        <v>11.4</v>
      </c>
    </row>
    <row r="54" spans="1:4" ht="22.5">
      <c r="A54" s="30">
        <v>5</v>
      </c>
      <c r="B54" s="30" t="s">
        <v>116</v>
      </c>
      <c r="C54" s="30" t="s">
        <v>3</v>
      </c>
      <c r="D54" s="30">
        <v>10.42</v>
      </c>
    </row>
    <row r="55" spans="1:4" ht="22.5">
      <c r="A55" s="30">
        <v>6</v>
      </c>
      <c r="B55" s="30" t="s">
        <v>104</v>
      </c>
      <c r="C55" s="30" t="s">
        <v>35</v>
      </c>
      <c r="D55" s="30">
        <v>11.25</v>
      </c>
    </row>
    <row r="56" spans="1:4" ht="22.5">
      <c r="A56" s="30">
        <v>7</v>
      </c>
      <c r="B56" s="30" t="s">
        <v>125</v>
      </c>
      <c r="C56" s="30" t="s">
        <v>5</v>
      </c>
      <c r="D56" s="30">
        <v>12.19</v>
      </c>
    </row>
    <row r="58" ht="22.5">
      <c r="A58" s="30" t="s">
        <v>45</v>
      </c>
    </row>
    <row r="59" spans="1:4" ht="22.5">
      <c r="A59" s="30">
        <v>2</v>
      </c>
      <c r="B59" s="30" t="s">
        <v>127</v>
      </c>
      <c r="C59" s="30" t="s">
        <v>5</v>
      </c>
      <c r="D59" s="30">
        <v>11.88</v>
      </c>
    </row>
    <row r="60" spans="1:4" ht="22.5">
      <c r="A60" s="30">
        <v>3</v>
      </c>
      <c r="B60" s="30" t="s">
        <v>57</v>
      </c>
      <c r="C60" s="30" t="s">
        <v>32</v>
      </c>
      <c r="D60" s="30">
        <v>10.88</v>
      </c>
    </row>
    <row r="61" spans="1:4" ht="22.5">
      <c r="A61" s="30">
        <v>4</v>
      </c>
      <c r="B61" s="30" t="s">
        <v>71</v>
      </c>
      <c r="C61" s="30" t="s">
        <v>34</v>
      </c>
      <c r="D61" s="30">
        <v>9.93</v>
      </c>
    </row>
    <row r="62" spans="1:4" ht="22.5">
      <c r="A62" s="30">
        <v>5</v>
      </c>
      <c r="B62" s="30" t="s">
        <v>118</v>
      </c>
      <c r="C62" s="30" t="s">
        <v>3</v>
      </c>
      <c r="D62" s="30">
        <v>11.04</v>
      </c>
    </row>
    <row r="63" spans="1:4" ht="22.5">
      <c r="A63" s="30">
        <v>6</v>
      </c>
      <c r="B63" s="30" t="s">
        <v>126</v>
      </c>
      <c r="C63" s="30" t="s">
        <v>5</v>
      </c>
      <c r="D63" s="30">
        <v>10.71</v>
      </c>
    </row>
  </sheetData>
  <sheetProtection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31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8" sqref="L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3" s="8" customFormat="1" ht="42" customHeight="1">
      <c r="B2" s="7" t="s">
        <v>9</v>
      </c>
      <c r="C2" s="7" t="s">
        <v>6</v>
      </c>
    </row>
    <row r="3" spans="1:17" ht="20.25">
      <c r="A3" s="42"/>
      <c r="B3" s="10" t="s">
        <v>10</v>
      </c>
      <c r="C3" s="10" t="s">
        <v>11</v>
      </c>
      <c r="D3" s="43" t="s">
        <v>12</v>
      </c>
      <c r="E3" s="43" t="s">
        <v>13</v>
      </c>
      <c r="F3" s="38" t="s">
        <v>14</v>
      </c>
      <c r="G3" s="39" t="s">
        <v>15</v>
      </c>
      <c r="H3" s="39"/>
      <c r="I3" s="39"/>
      <c r="J3" s="10"/>
      <c r="K3" s="38" t="s">
        <v>14</v>
      </c>
      <c r="L3" s="39" t="s">
        <v>16</v>
      </c>
      <c r="M3" s="38" t="s">
        <v>14</v>
      </c>
      <c r="N3" s="39" t="s">
        <v>17</v>
      </c>
      <c r="O3" s="38" t="s">
        <v>14</v>
      </c>
      <c r="P3" s="10" t="s">
        <v>18</v>
      </c>
      <c r="Q3" s="11" t="s">
        <v>14</v>
      </c>
    </row>
    <row r="4" spans="1:17" ht="20.25">
      <c r="A4" s="42"/>
      <c r="B4" s="10" t="s">
        <v>19</v>
      </c>
      <c r="C4" s="10" t="s">
        <v>20</v>
      </c>
      <c r="D4" s="43"/>
      <c r="E4" s="43"/>
      <c r="F4" s="38"/>
      <c r="G4" s="10" t="s">
        <v>21</v>
      </c>
      <c r="H4" s="10" t="s">
        <v>22</v>
      </c>
      <c r="I4" s="10" t="s">
        <v>23</v>
      </c>
      <c r="J4" s="10"/>
      <c r="K4" s="38"/>
      <c r="L4" s="39"/>
      <c r="M4" s="38"/>
      <c r="N4" s="39"/>
      <c r="O4" s="38"/>
      <c r="P4" s="12"/>
      <c r="Q4" s="11" t="s">
        <v>24</v>
      </c>
    </row>
    <row r="5" spans="1:19" ht="42" customHeight="1">
      <c r="A5" s="13">
        <v>1</v>
      </c>
      <c r="B5" s="14" t="s">
        <v>89</v>
      </c>
      <c r="C5" s="15" t="s">
        <v>82</v>
      </c>
      <c r="D5" s="29">
        <f>VLOOKUP(B5,'60'!B:D,3,0)</f>
        <v>11.35</v>
      </c>
      <c r="E5" s="17"/>
      <c r="F5" s="18">
        <f>IF(D5&gt;0,IF(ISERROR(INT((58.015*POWER((11.5-D5),1.81)))),0,INT((58.015*POWER((11.5-D5),1.81)))),IF(ISERROR(VLOOKUP(E5,'60 m ručně'!A:B,2,0)),0,VLOOKUP(E5,'60 m ručně'!A:B,2,0)))</f>
        <v>1</v>
      </c>
      <c r="G5" s="9">
        <v>288</v>
      </c>
      <c r="H5" s="9"/>
      <c r="I5" s="9">
        <v>211</v>
      </c>
      <c r="J5" s="9">
        <f>MAX(G5:I5)</f>
        <v>288</v>
      </c>
      <c r="K5" s="18">
        <f>IF(ISERROR(INT((0.14354*POWER((J5-220),1.4)))),0,INT((0.14354*POWER((J5-220),1.4))))</f>
        <v>52</v>
      </c>
      <c r="L5" s="16">
        <v>29.1</v>
      </c>
      <c r="M5" s="18">
        <f>IF(ISERROR(INT((5.33*POWER((L5-10),1.1)))),0,INT((5.33*POWER((L5-10),1.1))))</f>
        <v>136</v>
      </c>
      <c r="N5" s="33" t="str">
        <f>VLOOKUP(B5,'600'!B:D,3,0)</f>
        <v> 2:10.25</v>
      </c>
      <c r="O5" s="34">
        <f>+INT(0.19889*POWER((185-S5),1.88))</f>
        <v>368</v>
      </c>
      <c r="P5" s="26">
        <f>_xlfn.RANK.EQ(Q5:Q12,$Q$5:$Q$12)</f>
        <v>1</v>
      </c>
      <c r="Q5" s="35">
        <f>+O5+M5+K5+F5</f>
        <v>557</v>
      </c>
      <c r="R5" s="36"/>
      <c r="S5" s="37">
        <f>(MID(N5,2,1)*60)+((MID(N5,4,2)*1)+(MID(N5,7,2)*0.01))</f>
        <v>130.25</v>
      </c>
    </row>
    <row r="6" spans="1:19" ht="42" customHeight="1">
      <c r="A6" s="13">
        <v>2</v>
      </c>
      <c r="B6" s="14" t="s">
        <v>90</v>
      </c>
      <c r="C6" s="15" t="s">
        <v>31</v>
      </c>
      <c r="D6" s="29">
        <f>VLOOKUP(B6,'60'!B:D,3,0)</f>
        <v>10.95</v>
      </c>
      <c r="E6" s="17"/>
      <c r="F6" s="18">
        <f>IF(D6&gt;0,IF(ISERROR(INT((58.015*POWER((11.5-D6),1.81)))),0,INT((58.015*POWER((11.5-D6),1.81)))),IF(ISERROR(VLOOKUP(E6,'60 m ručně'!A:B,2,0)),0,VLOOKUP(E6,'60 m ručně'!A:B,2,0)))</f>
        <v>19</v>
      </c>
      <c r="G6" s="9">
        <v>203</v>
      </c>
      <c r="H6" s="9">
        <v>232</v>
      </c>
      <c r="I6" s="9">
        <v>237</v>
      </c>
      <c r="J6" s="9">
        <f>MAX(G6:I6)</f>
        <v>237</v>
      </c>
      <c r="K6" s="18">
        <f>IF(ISERROR(INT((0.14354*POWER((J6-220),1.4)))),0,INT((0.14354*POWER((J6-220),1.4))))</f>
        <v>7</v>
      </c>
      <c r="L6" s="16">
        <v>17.4</v>
      </c>
      <c r="M6" s="18">
        <f>IF(ISERROR(INT((5.33*POWER((L6-10),1.1)))),0,INT((5.33*POWER((L6-10),1.1))))</f>
        <v>48</v>
      </c>
      <c r="N6" s="33" t="str">
        <f>VLOOKUP(B6,'600'!B:D,3,0)</f>
        <v> 2:35.02</v>
      </c>
      <c r="O6" s="34">
        <f>+INT(0.19889*POWER((185-S6),1.88))</f>
        <v>118</v>
      </c>
      <c r="P6" s="26">
        <f>_xlfn.RANK.EQ(Q6:Q13,$Q$5:$Q$12)</f>
        <v>4</v>
      </c>
      <c r="Q6" s="35">
        <f>+O6+M6+K6+F6</f>
        <v>192</v>
      </c>
      <c r="R6" s="36"/>
      <c r="S6" s="37">
        <f>(MID(N6,2,1)*60)+((MID(N6,4,2)*1)+(MID(N6,7,2)*0.01))</f>
        <v>155.02</v>
      </c>
    </row>
    <row r="7" spans="1:19" ht="42" customHeight="1">
      <c r="A7" s="13">
        <v>3</v>
      </c>
      <c r="B7" s="14" t="s">
        <v>91</v>
      </c>
      <c r="C7" s="15" t="s">
        <v>92</v>
      </c>
      <c r="D7" s="29">
        <f>VLOOKUP(B7,'60'!B:D,3,0)</f>
        <v>10.88</v>
      </c>
      <c r="E7" s="17"/>
      <c r="F7" s="18">
        <f>IF(D7&gt;0,IF(ISERROR(INT((58.015*POWER((11.5-D7),1.81)))),0,INT((58.015*POWER((11.5-D7),1.81)))),IF(ISERROR(VLOOKUP(E7,'60 m ručně'!A:B,2,0)),0,VLOOKUP(E7,'60 m ručně'!A:B,2,0)))</f>
        <v>24</v>
      </c>
      <c r="G7" s="9">
        <v>254</v>
      </c>
      <c r="H7" s="9">
        <v>252</v>
      </c>
      <c r="I7" s="9"/>
      <c r="J7" s="9">
        <f>MAX(G7:I7)</f>
        <v>254</v>
      </c>
      <c r="K7" s="18">
        <f>IF(ISERROR(INT((0.14354*POWER((J7-220),1.4)))),0,INT((0.14354*POWER((J7-220),1.4))))</f>
        <v>20</v>
      </c>
      <c r="L7" s="16">
        <v>16.27</v>
      </c>
      <c r="M7" s="18">
        <f>IF(ISERROR(INT((5.33*POWER((L7-10),1.1)))),0,INT((5.33*POWER((L7-10),1.1))))</f>
        <v>40</v>
      </c>
      <c r="N7" s="33" t="str">
        <f>VLOOKUP(B7,'600'!B:D,3,0)</f>
        <v> 2:17.26</v>
      </c>
      <c r="O7" s="34">
        <f>+INT(0.19889*POWER((185-S7),1.88))</f>
        <v>285</v>
      </c>
      <c r="P7" s="26">
        <f>_xlfn.RANK.EQ(Q7:Q14,$Q$5:$Q$12)</f>
        <v>2</v>
      </c>
      <c r="Q7" s="35">
        <f>+O7+M7+K7+F7</f>
        <v>369</v>
      </c>
      <c r="R7" s="36"/>
      <c r="S7" s="37">
        <f>(MID(N7,2,1)*60)+((MID(N7,4,2)*1)+(MID(N7,7,2)*0.01))</f>
        <v>137.26</v>
      </c>
    </row>
    <row r="8" spans="1:19" ht="42" customHeight="1">
      <c r="A8" s="13">
        <v>4</v>
      </c>
      <c r="B8" s="14" t="s">
        <v>93</v>
      </c>
      <c r="C8" s="15" t="s">
        <v>87</v>
      </c>
      <c r="D8" s="29">
        <f>VLOOKUP(B8,'60'!B:D,3,0)</f>
        <v>11.51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243</v>
      </c>
      <c r="H8" s="9">
        <v>283</v>
      </c>
      <c r="I8" s="9"/>
      <c r="J8" s="9">
        <f>MAX(G8:I8)</f>
        <v>283</v>
      </c>
      <c r="K8" s="18">
        <f>IF(ISERROR(INT((0.14354*POWER((J8-220),1.4)))),0,INT((0.14354*POWER((J8-220),1.4))))</f>
        <v>47</v>
      </c>
      <c r="L8" s="16">
        <v>28.54</v>
      </c>
      <c r="M8" s="18">
        <f>IF(ISERROR(INT((5.33*POWER((L8-10),1.1)))),0,INT((5.33*POWER((L8-10),1.1))))</f>
        <v>132</v>
      </c>
      <c r="N8" s="33" t="str">
        <f>VLOOKUP(B8,'600'!B:D,3,0)</f>
        <v> 2:50.63</v>
      </c>
      <c r="O8" s="34">
        <f>+INT(0.19889*POWER((185-S8),1.88))</f>
        <v>29</v>
      </c>
      <c r="P8" s="26">
        <f>_xlfn.RANK.EQ(Q8:Q15,$Q$5:$Q$12)</f>
        <v>3</v>
      </c>
      <c r="Q8" s="35">
        <f>+O8+M8+K8+F8</f>
        <v>208</v>
      </c>
      <c r="R8" s="36"/>
      <c r="S8" s="37">
        <f>(MID(N8,2,1)*60)+((MID(N8,4,2)*1)+(MID(N8,7,2)*0.01))</f>
        <v>170.63</v>
      </c>
    </row>
    <row r="9" spans="1:17" ht="42" customHeight="1">
      <c r="A9" s="13">
        <v>5</v>
      </c>
      <c r="B9" s="14"/>
      <c r="C9" s="15"/>
      <c r="D9" s="29"/>
      <c r="E9" s="17"/>
      <c r="F9" s="18"/>
      <c r="G9" s="9"/>
      <c r="H9" s="9"/>
      <c r="I9" s="9"/>
      <c r="J9" s="9"/>
      <c r="K9" s="18"/>
      <c r="L9" s="16"/>
      <c r="M9" s="18"/>
      <c r="N9" s="22"/>
      <c r="O9" s="19"/>
      <c r="P9" s="26"/>
      <c r="Q9" s="18"/>
    </row>
    <row r="10" spans="1:17" ht="42" customHeight="1">
      <c r="A10" s="13">
        <v>6</v>
      </c>
      <c r="B10" s="14"/>
      <c r="C10" s="15"/>
      <c r="D10" s="29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29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0">
        <f>SUMIF(P5:P12,"&lt;=4",Q5:Q12)</f>
        <v>1326</v>
      </c>
      <c r="Q13" s="40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11" sqref="L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3" s="8" customFormat="1" ht="42" customHeight="1">
      <c r="B2" s="7" t="s">
        <v>9</v>
      </c>
      <c r="C2" s="7" t="s">
        <v>32</v>
      </c>
    </row>
    <row r="3" spans="1:17" ht="20.25">
      <c r="A3" s="42"/>
      <c r="B3" s="10" t="s">
        <v>10</v>
      </c>
      <c r="C3" s="10" t="s">
        <v>11</v>
      </c>
      <c r="D3" s="43" t="s">
        <v>12</v>
      </c>
      <c r="E3" s="43" t="s">
        <v>13</v>
      </c>
      <c r="F3" s="38" t="s">
        <v>14</v>
      </c>
      <c r="G3" s="39" t="s">
        <v>15</v>
      </c>
      <c r="H3" s="39"/>
      <c r="I3" s="39"/>
      <c r="J3" s="10"/>
      <c r="K3" s="38" t="s">
        <v>14</v>
      </c>
      <c r="L3" s="39" t="s">
        <v>16</v>
      </c>
      <c r="M3" s="38" t="s">
        <v>14</v>
      </c>
      <c r="N3" s="39" t="s">
        <v>17</v>
      </c>
      <c r="O3" s="38" t="s">
        <v>14</v>
      </c>
      <c r="P3" s="10" t="s">
        <v>18</v>
      </c>
      <c r="Q3" s="11" t="s">
        <v>14</v>
      </c>
    </row>
    <row r="4" spans="1:17" ht="20.25">
      <c r="A4" s="42"/>
      <c r="B4" s="10" t="s">
        <v>19</v>
      </c>
      <c r="C4" s="10" t="s">
        <v>20</v>
      </c>
      <c r="D4" s="43"/>
      <c r="E4" s="43"/>
      <c r="F4" s="38"/>
      <c r="G4" s="10" t="s">
        <v>21</v>
      </c>
      <c r="H4" s="10" t="s">
        <v>22</v>
      </c>
      <c r="I4" s="10" t="s">
        <v>23</v>
      </c>
      <c r="J4" s="10"/>
      <c r="K4" s="38"/>
      <c r="L4" s="39"/>
      <c r="M4" s="38"/>
      <c r="N4" s="39"/>
      <c r="O4" s="38"/>
      <c r="P4" s="12"/>
      <c r="Q4" s="11" t="s">
        <v>24</v>
      </c>
    </row>
    <row r="5" spans="1:19" ht="42" customHeight="1">
      <c r="A5" s="13">
        <v>1</v>
      </c>
      <c r="B5" s="14" t="s">
        <v>46</v>
      </c>
      <c r="C5" s="15" t="s">
        <v>47</v>
      </c>
      <c r="D5" s="29">
        <f>VLOOKUP(B5,'60'!B:D,3,0)</f>
        <v>9.93</v>
      </c>
      <c r="E5" s="17"/>
      <c r="F5" s="18">
        <f>IF(D5&gt;0,IF(ISERROR(INT((58.015*POWER((11.5-D5),1.81)))),0,INT((58.015*POWER((11.5-D5),1.81)))),IF(ISERROR(VLOOKUP(E5,'60 m ručně'!A:B,2,0)),0,VLOOKUP(E5,'60 m ručně'!A:B,2,0)))</f>
        <v>131</v>
      </c>
      <c r="G5" s="9">
        <v>322</v>
      </c>
      <c r="H5" s="9">
        <v>322</v>
      </c>
      <c r="I5" s="9">
        <v>334</v>
      </c>
      <c r="J5" s="9">
        <f>MAX(G5:I5)</f>
        <v>334</v>
      </c>
      <c r="K5" s="18">
        <f>IF(ISERROR(INT((0.14354*POWER((J5-220),1.4)))),0,INT((0.14354*POWER((J5-220),1.4))))</f>
        <v>108</v>
      </c>
      <c r="L5" s="16">
        <v>27.82</v>
      </c>
      <c r="M5" s="18">
        <f>IF(ISERROR(INT((5.33*POWER((L5-10),1.1)))),0,INT((5.33*POWER((L5-10),1.1))))</f>
        <v>126</v>
      </c>
      <c r="N5" s="33" t="str">
        <f>VLOOKUP(B5,'600'!B:D,3,0)</f>
        <v> 2:25.60</v>
      </c>
      <c r="O5" s="34">
        <f>+INT(0.19889*POWER((185-S5),1.88))</f>
        <v>198</v>
      </c>
      <c r="P5" s="26">
        <f aca="true" t="shared" si="0" ref="P5:P11">_xlfn.RANK.EQ(Q5:Q12,$Q$5:$Q$12)</f>
        <v>2</v>
      </c>
      <c r="Q5" s="35">
        <f aca="true" t="shared" si="1" ref="Q5:Q11">+O5+M5+K5+F5</f>
        <v>563</v>
      </c>
      <c r="R5" s="36"/>
      <c r="S5" s="37">
        <f aca="true" t="shared" si="2" ref="S5:S11">(MID(N5,2,1)*60)+((MID(N5,4,2)*1)+(MID(N5,7,2)*0.01))</f>
        <v>145.6</v>
      </c>
    </row>
    <row r="6" spans="1:19" ht="42" customHeight="1">
      <c r="A6" s="13">
        <v>2</v>
      </c>
      <c r="B6" s="14" t="s">
        <v>48</v>
      </c>
      <c r="C6" s="15" t="s">
        <v>31</v>
      </c>
      <c r="D6" s="29">
        <f>VLOOKUP(B6,'60'!B:D,3,0)</f>
        <v>9.57</v>
      </c>
      <c r="E6" s="17"/>
      <c r="F6" s="18">
        <f>IF(D6&gt;0,IF(ISERROR(INT((58.015*POWER((11.5-D6),1.81)))),0,INT((58.015*POWER((11.5-D6),1.81)))),IF(ISERROR(VLOOKUP(E6,'60 m ručně'!A:B,2,0)),0,VLOOKUP(E6,'60 m ručně'!A:B,2,0)))</f>
        <v>190</v>
      </c>
      <c r="G6" s="9">
        <v>342</v>
      </c>
      <c r="H6" s="9">
        <v>360</v>
      </c>
      <c r="I6" s="9">
        <v>353</v>
      </c>
      <c r="J6" s="9">
        <f aca="true" t="shared" si="3" ref="J6:J11">MAX(G6:I6)</f>
        <v>360</v>
      </c>
      <c r="K6" s="18">
        <f aca="true" t="shared" si="4" ref="K6:K11">IF(ISERROR(INT((0.14354*POWER((J6-220),1.4)))),0,INT((0.14354*POWER((J6-220),1.4))))</f>
        <v>145</v>
      </c>
      <c r="L6" s="16">
        <v>29.35</v>
      </c>
      <c r="M6" s="18">
        <f aca="true" t="shared" si="5" ref="M6:M11">IF(ISERROR(INT((5.33*POWER((L6-10),1.1)))),0,INT((5.33*POWER((L6-10),1.1))))</f>
        <v>138</v>
      </c>
      <c r="N6" s="33" t="str">
        <f>VLOOKUP(B6,'600'!B:D,3,0)</f>
        <v> 2:20.99</v>
      </c>
      <c r="O6" s="34">
        <f>+INT(0.19889*POWER((185-S6),1.88))</f>
        <v>244</v>
      </c>
      <c r="P6" s="26">
        <f t="shared" si="0"/>
        <v>1</v>
      </c>
      <c r="Q6" s="35">
        <f t="shared" si="1"/>
        <v>717</v>
      </c>
      <c r="R6" s="36"/>
      <c r="S6" s="37">
        <f t="shared" si="2"/>
        <v>140.99</v>
      </c>
    </row>
    <row r="7" spans="1:19" ht="42" customHeight="1">
      <c r="A7" s="13">
        <v>3</v>
      </c>
      <c r="B7" s="14" t="s">
        <v>49</v>
      </c>
      <c r="C7" s="15" t="s">
        <v>50</v>
      </c>
      <c r="D7" s="29">
        <f>VLOOKUP(B7,'60'!B:D,3,0)</f>
        <v>10.72</v>
      </c>
      <c r="E7" s="17"/>
      <c r="F7" s="18">
        <f>IF(D7&gt;0,IF(ISERROR(INT((58.015*POWER((11.5-D7),1.81)))),0,INT((58.015*POWER((11.5-D7),1.81)))),IF(ISERROR(VLOOKUP(E7,'60 m ručně'!A:B,2,0)),0,VLOOKUP(E7,'60 m ručně'!A:B,2,0)))</f>
        <v>37</v>
      </c>
      <c r="G7" s="9"/>
      <c r="H7" s="9"/>
      <c r="I7" s="9"/>
      <c r="J7" s="9">
        <f t="shared" si="3"/>
        <v>0</v>
      </c>
      <c r="K7" s="18">
        <f t="shared" si="4"/>
        <v>0</v>
      </c>
      <c r="L7" s="16">
        <v>26.09</v>
      </c>
      <c r="M7" s="18">
        <f t="shared" si="5"/>
        <v>113</v>
      </c>
      <c r="N7" s="33"/>
      <c r="O7" s="34">
        <v>0</v>
      </c>
      <c r="P7" s="26">
        <f t="shared" si="0"/>
        <v>6</v>
      </c>
      <c r="Q7" s="35">
        <f t="shared" si="1"/>
        <v>150</v>
      </c>
      <c r="R7" s="36"/>
      <c r="S7" s="37" t="e">
        <f t="shared" si="2"/>
        <v>#VALUE!</v>
      </c>
    </row>
    <row r="8" spans="1:19" ht="42" customHeight="1">
      <c r="A8" s="13">
        <v>4</v>
      </c>
      <c r="B8" s="14" t="s">
        <v>51</v>
      </c>
      <c r="C8" s="15" t="s">
        <v>52</v>
      </c>
      <c r="D8" s="29">
        <f>VLOOKUP(B8,'60'!B:D,3,0)</f>
        <v>10.83</v>
      </c>
      <c r="E8" s="17"/>
      <c r="F8" s="18">
        <f>IF(D8&gt;0,IF(ISERROR(INT((58.015*POWER((11.5-D8),1.81)))),0,INT((58.015*POWER((11.5-D8),1.81)))),IF(ISERROR(VLOOKUP(E8,'60 m ručně'!A:B,2,0)),0,VLOOKUP(E8,'60 m ručně'!A:B,2,0)))</f>
        <v>28</v>
      </c>
      <c r="G8" s="9">
        <v>283</v>
      </c>
      <c r="H8" s="9">
        <v>295</v>
      </c>
      <c r="I8" s="9">
        <v>292</v>
      </c>
      <c r="J8" s="9">
        <f t="shared" si="3"/>
        <v>295</v>
      </c>
      <c r="K8" s="18">
        <f t="shared" si="4"/>
        <v>60</v>
      </c>
      <c r="L8" s="16">
        <v>25.52</v>
      </c>
      <c r="M8" s="18">
        <f t="shared" si="5"/>
        <v>108</v>
      </c>
      <c r="N8" s="33" t="str">
        <f>VLOOKUP(B8,'600'!B:D,3,0)</f>
        <v> 2:16.67</v>
      </c>
      <c r="O8" s="34">
        <f>+INT(0.19889*POWER((185-S8),1.88))</f>
        <v>291</v>
      </c>
      <c r="P8" s="26">
        <f t="shared" si="0"/>
        <v>3</v>
      </c>
      <c r="Q8" s="35">
        <f t="shared" si="1"/>
        <v>487</v>
      </c>
      <c r="R8" s="36"/>
      <c r="S8" s="37">
        <f t="shared" si="2"/>
        <v>136.67000000000002</v>
      </c>
    </row>
    <row r="9" spans="1:19" ht="42" customHeight="1">
      <c r="A9" s="13">
        <v>5</v>
      </c>
      <c r="B9" s="14" t="s">
        <v>53</v>
      </c>
      <c r="C9" s="15" t="s">
        <v>54</v>
      </c>
      <c r="D9" s="29">
        <f>VLOOKUP(B9,'60'!B:D,3,0)</f>
        <v>11</v>
      </c>
      <c r="E9" s="17"/>
      <c r="F9" s="18">
        <f>IF(D9&gt;0,IF(ISERROR(INT((58.015*POWER((11.5-D9),1.81)))),0,INT((58.015*POWER((11.5-D9),1.81)))),IF(ISERROR(VLOOKUP(E9,'60 m ručně'!A:B,2,0)),0,VLOOKUP(E9,'60 m ručně'!A:B,2,0)))</f>
        <v>16</v>
      </c>
      <c r="G9" s="9"/>
      <c r="H9" s="9">
        <v>296</v>
      </c>
      <c r="I9" s="9">
        <v>296</v>
      </c>
      <c r="J9" s="9">
        <f t="shared" si="3"/>
        <v>296</v>
      </c>
      <c r="K9" s="18">
        <f t="shared" si="4"/>
        <v>61</v>
      </c>
      <c r="L9" s="16">
        <v>29.75</v>
      </c>
      <c r="M9" s="18">
        <f t="shared" si="5"/>
        <v>141</v>
      </c>
      <c r="N9" s="33" t="str">
        <f>VLOOKUP(B9,'600'!B:D,3,0)</f>
        <v> 2:36.60</v>
      </c>
      <c r="O9" s="34">
        <f>+INT(0.19889*POWER((185-S9),1.88))</f>
        <v>107</v>
      </c>
      <c r="P9" s="26">
        <f t="shared" si="0"/>
        <v>4</v>
      </c>
      <c r="Q9" s="35">
        <f t="shared" si="1"/>
        <v>325</v>
      </c>
      <c r="R9" s="36"/>
      <c r="S9" s="37">
        <f t="shared" si="2"/>
        <v>156.6</v>
      </c>
    </row>
    <row r="10" spans="1:19" ht="42" customHeight="1">
      <c r="A10" s="13">
        <v>6</v>
      </c>
      <c r="B10" s="14" t="s">
        <v>55</v>
      </c>
      <c r="C10" s="15" t="s">
        <v>56</v>
      </c>
      <c r="D10" s="29">
        <f>VLOOKUP(B10,'60'!B:D,3,0)</f>
        <v>11.06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13</v>
      </c>
      <c r="G10" s="9"/>
      <c r="H10" s="9"/>
      <c r="I10" s="9">
        <v>232</v>
      </c>
      <c r="J10" s="9">
        <f t="shared" si="3"/>
        <v>232</v>
      </c>
      <c r="K10" s="18">
        <f t="shared" si="4"/>
        <v>4</v>
      </c>
      <c r="L10" s="16">
        <v>18.61</v>
      </c>
      <c r="M10" s="18">
        <f t="shared" si="5"/>
        <v>56</v>
      </c>
      <c r="N10" s="33" t="str">
        <f>VLOOKUP(B10,'600'!B:D,3,0)</f>
        <v> 2:47.51</v>
      </c>
      <c r="O10" s="34">
        <f>+INT(0.19889*POWER((185-S10),1.88))</f>
        <v>43</v>
      </c>
      <c r="P10" s="26">
        <f t="shared" si="0"/>
        <v>7</v>
      </c>
      <c r="Q10" s="35">
        <f t="shared" si="1"/>
        <v>116</v>
      </c>
      <c r="R10" s="36"/>
      <c r="S10" s="37">
        <f t="shared" si="2"/>
        <v>167.51</v>
      </c>
    </row>
    <row r="11" spans="1:19" ht="42" customHeight="1">
      <c r="A11" s="13">
        <v>7</v>
      </c>
      <c r="B11" s="14" t="s">
        <v>57</v>
      </c>
      <c r="C11" s="15" t="s">
        <v>58</v>
      </c>
      <c r="D11" s="29">
        <f>VLOOKUP(B11,'60'!B:D,3,0)</f>
        <v>10.88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24</v>
      </c>
      <c r="G11" s="9">
        <v>248</v>
      </c>
      <c r="H11" s="9">
        <v>266</v>
      </c>
      <c r="I11" s="9"/>
      <c r="J11" s="9">
        <f t="shared" si="3"/>
        <v>266</v>
      </c>
      <c r="K11" s="18">
        <f t="shared" si="4"/>
        <v>30</v>
      </c>
      <c r="L11" s="16">
        <v>17.61</v>
      </c>
      <c r="M11" s="18">
        <f t="shared" si="5"/>
        <v>49</v>
      </c>
      <c r="N11" s="33" t="str">
        <f>VLOOKUP(B11,'600'!B:D,3,0)</f>
        <v> 2:31.79</v>
      </c>
      <c r="O11" s="34">
        <f>+INT(0.19889*POWER((185-S11),1.88))</f>
        <v>144</v>
      </c>
      <c r="P11" s="26">
        <f t="shared" si="0"/>
        <v>5</v>
      </c>
      <c r="Q11" s="35">
        <f t="shared" si="1"/>
        <v>247</v>
      </c>
      <c r="R11" s="36"/>
      <c r="S11" s="37">
        <f t="shared" si="2"/>
        <v>151.79</v>
      </c>
    </row>
    <row r="12" spans="1:17" ht="42" customHeight="1">
      <c r="A12" s="13"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0">
        <f>SUMIF(P5:P12,"&lt;=4",Q5:Q12)</f>
        <v>2092</v>
      </c>
      <c r="Q13" s="40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11" sqref="L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3" s="8" customFormat="1" ht="42" customHeight="1">
      <c r="B2" s="7" t="s">
        <v>9</v>
      </c>
      <c r="C2" s="7" t="s">
        <v>34</v>
      </c>
    </row>
    <row r="3" spans="1:17" ht="20.25">
      <c r="A3" s="42"/>
      <c r="B3" s="10" t="s">
        <v>10</v>
      </c>
      <c r="C3" s="10" t="s">
        <v>11</v>
      </c>
      <c r="D3" s="43" t="s">
        <v>12</v>
      </c>
      <c r="E3" s="43" t="s">
        <v>13</v>
      </c>
      <c r="F3" s="38" t="s">
        <v>14</v>
      </c>
      <c r="G3" s="39" t="s">
        <v>15</v>
      </c>
      <c r="H3" s="39"/>
      <c r="I3" s="39"/>
      <c r="J3" s="10"/>
      <c r="K3" s="38" t="s">
        <v>14</v>
      </c>
      <c r="L3" s="39" t="s">
        <v>16</v>
      </c>
      <c r="M3" s="38" t="s">
        <v>14</v>
      </c>
      <c r="N3" s="39" t="s">
        <v>17</v>
      </c>
      <c r="O3" s="38" t="s">
        <v>14</v>
      </c>
      <c r="P3" s="10" t="s">
        <v>18</v>
      </c>
      <c r="Q3" s="11" t="s">
        <v>14</v>
      </c>
    </row>
    <row r="4" spans="1:17" ht="20.25">
      <c r="A4" s="42"/>
      <c r="B4" s="10" t="s">
        <v>19</v>
      </c>
      <c r="C4" s="10" t="s">
        <v>20</v>
      </c>
      <c r="D4" s="43"/>
      <c r="E4" s="43"/>
      <c r="F4" s="38"/>
      <c r="G4" s="10" t="s">
        <v>21</v>
      </c>
      <c r="H4" s="10" t="s">
        <v>22</v>
      </c>
      <c r="I4" s="10" t="s">
        <v>23</v>
      </c>
      <c r="J4" s="10"/>
      <c r="K4" s="38"/>
      <c r="L4" s="39"/>
      <c r="M4" s="38"/>
      <c r="N4" s="39"/>
      <c r="O4" s="38"/>
      <c r="P4" s="12"/>
      <c r="Q4" s="11" t="s">
        <v>24</v>
      </c>
    </row>
    <row r="5" spans="1:19" ht="42" customHeight="1">
      <c r="A5" s="13">
        <v>1</v>
      </c>
      <c r="B5" s="14" t="s">
        <v>59</v>
      </c>
      <c r="C5" s="15" t="s">
        <v>60</v>
      </c>
      <c r="D5" s="29">
        <f>VLOOKUP(B5,'60'!B:D,3,0)</f>
        <v>9.37</v>
      </c>
      <c r="E5" s="17"/>
      <c r="F5" s="18">
        <f>IF(D5&gt;0,IF(ISERROR(INT((58.015*POWER((11.5-D5),1.81)))),0,INT((58.015*POWER((11.5-D5),1.81)))),IF(ISERROR(VLOOKUP(E5,'60 m ručně'!A:B,2,0)),0,VLOOKUP(E5,'60 m ručně'!A:B,2,0)))</f>
        <v>227</v>
      </c>
      <c r="G5" s="9">
        <v>396</v>
      </c>
      <c r="H5" s="9">
        <v>402</v>
      </c>
      <c r="I5" s="9">
        <v>389</v>
      </c>
      <c r="J5" s="9">
        <f>MAX(G5:I5)</f>
        <v>402</v>
      </c>
      <c r="K5" s="18">
        <f>IF(ISERROR(INT((0.14354*POWER((J5-220),1.4)))),0,INT((0.14354*POWER((J5-220),1.4))))</f>
        <v>209</v>
      </c>
      <c r="L5" s="16">
        <v>27.31</v>
      </c>
      <c r="M5" s="18">
        <f>IF(ISERROR(INT((5.33*POWER((L5-10),1.1)))),0,INT((5.33*POWER((L5-10),1.1))))</f>
        <v>122</v>
      </c>
      <c r="N5" s="33" t="str">
        <f>VLOOKUP(B5,'600'!B:D,3,0)</f>
        <v> 1:58.88</v>
      </c>
      <c r="O5" s="34">
        <f aca="true" t="shared" si="0" ref="O5:O11">+INT(0.19889*POWER((185-S5),1.88))</f>
        <v>525</v>
      </c>
      <c r="P5" s="26">
        <f aca="true" t="shared" si="1" ref="P5:P11">_xlfn.RANK.EQ(Q5:Q12,$Q$5:$Q$12)</f>
        <v>1</v>
      </c>
      <c r="Q5" s="35">
        <f aca="true" t="shared" si="2" ref="Q5:Q11">+O5+M5+K5+F5</f>
        <v>1083</v>
      </c>
      <c r="R5" s="36"/>
      <c r="S5" s="37">
        <f aca="true" t="shared" si="3" ref="S5:S11">(MID(N5,2,1)*60)+((MID(N5,4,2)*1)+(MID(N5,7,2)*0.01))</f>
        <v>118.88</v>
      </c>
    </row>
    <row r="6" spans="1:19" ht="42" customHeight="1">
      <c r="A6" s="13">
        <v>2</v>
      </c>
      <c r="B6" s="14" t="s">
        <v>61</v>
      </c>
      <c r="C6" s="15" t="s">
        <v>62</v>
      </c>
      <c r="D6" s="29">
        <f>VLOOKUP(B6,'60'!B:D,3,0)</f>
        <v>9.48</v>
      </c>
      <c r="E6" s="17"/>
      <c r="F6" s="18">
        <f>IF(D6&gt;0,IF(ISERROR(INT((58.015*POWER((11.5-D6),1.81)))),0,INT((58.015*POWER((11.5-D6),1.81)))),IF(ISERROR(VLOOKUP(E6,'60 m ručně'!A:B,2,0)),0,VLOOKUP(E6,'60 m ručně'!A:B,2,0)))</f>
        <v>207</v>
      </c>
      <c r="G6" s="9">
        <v>308</v>
      </c>
      <c r="H6" s="9">
        <v>318</v>
      </c>
      <c r="I6" s="9">
        <v>349</v>
      </c>
      <c r="J6" s="9">
        <f aca="true" t="shared" si="4" ref="J6:J11">MAX(G6:I6)</f>
        <v>349</v>
      </c>
      <c r="K6" s="18">
        <f aca="true" t="shared" si="5" ref="K6:K11">IF(ISERROR(INT((0.14354*POWER((J6-220),1.4)))),0,INT((0.14354*POWER((J6-220),1.4))))</f>
        <v>129</v>
      </c>
      <c r="L6" s="16">
        <v>42.27</v>
      </c>
      <c r="M6" s="18">
        <f aca="true" t="shared" si="6" ref="M6:M11">IF(ISERROR(INT((5.33*POWER((L6-10),1.1)))),0,INT((5.33*POWER((L6-10),1.1))))</f>
        <v>243</v>
      </c>
      <c r="N6" s="33" t="str">
        <f>VLOOKUP(B6,'600'!B:D,3,0)</f>
        <v> 2:01.55</v>
      </c>
      <c r="O6" s="34">
        <f t="shared" si="0"/>
        <v>486</v>
      </c>
      <c r="P6" s="26">
        <f t="shared" si="1"/>
        <v>2</v>
      </c>
      <c r="Q6" s="35">
        <f t="shared" si="2"/>
        <v>1065</v>
      </c>
      <c r="R6" s="36"/>
      <c r="S6" s="37">
        <f t="shared" si="3"/>
        <v>121.55</v>
      </c>
    </row>
    <row r="7" spans="1:19" ht="42" customHeight="1">
      <c r="A7" s="13">
        <v>3</v>
      </c>
      <c r="B7" s="14" t="s">
        <v>63</v>
      </c>
      <c r="C7" s="15" t="s">
        <v>64</v>
      </c>
      <c r="D7" s="29">
        <f>VLOOKUP(B7,'60'!B:D,3,0)</f>
        <v>9.85</v>
      </c>
      <c r="E7" s="17"/>
      <c r="F7" s="18">
        <f>IF(D7&gt;0,IF(ISERROR(INT((58.015*POWER((11.5-D7),1.81)))),0,INT((58.015*POWER((11.5-D7),1.81)))),IF(ISERROR(VLOOKUP(E7,'60 m ručně'!A:B,2,0)),0,VLOOKUP(E7,'60 m ručně'!A:B,2,0)))</f>
        <v>143</v>
      </c>
      <c r="G7" s="9">
        <v>292</v>
      </c>
      <c r="H7" s="9">
        <v>304</v>
      </c>
      <c r="I7" s="9"/>
      <c r="J7" s="9">
        <f t="shared" si="4"/>
        <v>304</v>
      </c>
      <c r="K7" s="18">
        <f t="shared" si="5"/>
        <v>70</v>
      </c>
      <c r="L7" s="16">
        <v>21.64</v>
      </c>
      <c r="M7" s="18">
        <f t="shared" si="6"/>
        <v>79</v>
      </c>
      <c r="N7" s="33" t="str">
        <f>VLOOKUP(B7,'600'!B:D,3,0)</f>
        <v> 2:06.71</v>
      </c>
      <c r="O7" s="34">
        <f t="shared" si="0"/>
        <v>414</v>
      </c>
      <c r="P7" s="26">
        <f t="shared" si="1"/>
        <v>3</v>
      </c>
      <c r="Q7" s="35">
        <f t="shared" si="2"/>
        <v>706</v>
      </c>
      <c r="R7" s="36"/>
      <c r="S7" s="37">
        <f t="shared" si="3"/>
        <v>126.71</v>
      </c>
    </row>
    <row r="8" spans="1:19" ht="42" customHeight="1">
      <c r="A8" s="13">
        <v>4</v>
      </c>
      <c r="B8" s="14" t="s">
        <v>65</v>
      </c>
      <c r="C8" s="15" t="s">
        <v>66</v>
      </c>
      <c r="D8" s="29">
        <f>VLOOKUP(B8,'60'!B:D,3,0)</f>
        <v>10.14</v>
      </c>
      <c r="E8" s="17"/>
      <c r="F8" s="18">
        <f>IF(D8&gt;0,IF(ISERROR(INT((58.015*POWER((11.5-D8),1.81)))),0,INT((58.015*POWER((11.5-D8),1.81)))),IF(ISERROR(VLOOKUP(E8,'60 m ručně'!A:B,2,0)),0,VLOOKUP(E8,'60 m ručně'!A:B,2,0)))</f>
        <v>101</v>
      </c>
      <c r="G8" s="9">
        <v>292</v>
      </c>
      <c r="H8" s="9">
        <v>293</v>
      </c>
      <c r="I8" s="9">
        <v>289</v>
      </c>
      <c r="J8" s="9">
        <f t="shared" si="4"/>
        <v>293</v>
      </c>
      <c r="K8" s="18">
        <f t="shared" si="5"/>
        <v>58</v>
      </c>
      <c r="L8" s="16">
        <v>27.58</v>
      </c>
      <c r="M8" s="18">
        <f t="shared" si="6"/>
        <v>124</v>
      </c>
      <c r="N8" s="33" t="str">
        <f>VLOOKUP(B8,'600'!B:D,3,0)</f>
        <v> 2:17.07</v>
      </c>
      <c r="O8" s="34">
        <f t="shared" si="0"/>
        <v>287</v>
      </c>
      <c r="P8" s="26">
        <f t="shared" si="1"/>
        <v>5</v>
      </c>
      <c r="Q8" s="35">
        <f t="shared" si="2"/>
        <v>570</v>
      </c>
      <c r="R8" s="36"/>
      <c r="S8" s="37">
        <f t="shared" si="3"/>
        <v>137.07</v>
      </c>
    </row>
    <row r="9" spans="1:19" ht="42" customHeight="1">
      <c r="A9" s="13">
        <v>5</v>
      </c>
      <c r="B9" s="14" t="s">
        <v>67</v>
      </c>
      <c r="C9" s="15" t="s">
        <v>68</v>
      </c>
      <c r="D9" s="29">
        <f>VLOOKUP(B9,'60'!B:D,3,0)</f>
        <v>11</v>
      </c>
      <c r="E9" s="17"/>
      <c r="F9" s="18">
        <f>IF(D9&gt;0,IF(ISERROR(INT((58.015*POWER((11.5-D9),1.81)))),0,INT((58.015*POWER((11.5-D9),1.81)))),IF(ISERROR(VLOOKUP(E9,'60 m ručně'!A:B,2,0)),0,VLOOKUP(E9,'60 m ručně'!A:B,2,0)))</f>
        <v>16</v>
      </c>
      <c r="G9" s="9"/>
      <c r="H9" s="9">
        <v>251</v>
      </c>
      <c r="I9" s="9">
        <v>280</v>
      </c>
      <c r="J9" s="9">
        <f t="shared" si="4"/>
        <v>280</v>
      </c>
      <c r="K9" s="18">
        <f t="shared" si="5"/>
        <v>44</v>
      </c>
      <c r="L9" s="16">
        <v>23.36</v>
      </c>
      <c r="M9" s="18">
        <f t="shared" si="6"/>
        <v>92</v>
      </c>
      <c r="N9" s="33" t="str">
        <f>VLOOKUP(B9,'600'!B:D,3,0)</f>
        <v> 2:35.26</v>
      </c>
      <c r="O9" s="34">
        <f t="shared" si="0"/>
        <v>117</v>
      </c>
      <c r="P9" s="26">
        <f t="shared" si="1"/>
        <v>6</v>
      </c>
      <c r="Q9" s="35">
        <f t="shared" si="2"/>
        <v>269</v>
      </c>
      <c r="R9" s="36"/>
      <c r="S9" s="37">
        <f t="shared" si="3"/>
        <v>155.26</v>
      </c>
    </row>
    <row r="10" spans="1:19" ht="42" customHeight="1">
      <c r="A10" s="13">
        <v>6</v>
      </c>
      <c r="B10" s="14" t="s">
        <v>69</v>
      </c>
      <c r="C10" s="15" t="s">
        <v>70</v>
      </c>
      <c r="D10" s="29">
        <f>VLOOKUP(B10,'60'!B:D,3,0)</f>
        <v>11.36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</v>
      </c>
      <c r="G10" s="9">
        <v>272</v>
      </c>
      <c r="H10" s="9"/>
      <c r="I10" s="9"/>
      <c r="J10" s="9">
        <f t="shared" si="4"/>
        <v>272</v>
      </c>
      <c r="K10" s="18">
        <f t="shared" si="5"/>
        <v>36</v>
      </c>
      <c r="L10" s="16">
        <v>11.38</v>
      </c>
      <c r="M10" s="18">
        <f t="shared" si="6"/>
        <v>7</v>
      </c>
      <c r="N10" s="33" t="str">
        <f>VLOOKUP(B10,'600'!B:D,3,0)</f>
        <v> 2:30.97</v>
      </c>
      <c r="O10" s="34">
        <f t="shared" si="0"/>
        <v>150</v>
      </c>
      <c r="P10" s="26">
        <f t="shared" si="1"/>
        <v>7</v>
      </c>
      <c r="Q10" s="35">
        <f t="shared" si="2"/>
        <v>194</v>
      </c>
      <c r="R10" s="36"/>
      <c r="S10" s="37">
        <f t="shared" si="3"/>
        <v>150.97</v>
      </c>
    </row>
    <row r="11" spans="1:19" ht="42" customHeight="1">
      <c r="A11" s="13">
        <v>7</v>
      </c>
      <c r="B11" s="14" t="s">
        <v>71</v>
      </c>
      <c r="C11" s="15" t="s">
        <v>72</v>
      </c>
      <c r="D11" s="29">
        <f>VLOOKUP(B11,'60'!B:D,3,0)</f>
        <v>9.93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131</v>
      </c>
      <c r="G11" s="9">
        <v>317</v>
      </c>
      <c r="H11" s="9">
        <v>275</v>
      </c>
      <c r="I11" s="9">
        <v>292</v>
      </c>
      <c r="J11" s="9">
        <f t="shared" si="4"/>
        <v>317</v>
      </c>
      <c r="K11" s="18">
        <f t="shared" si="5"/>
        <v>86</v>
      </c>
      <c r="L11" s="16">
        <v>25.99</v>
      </c>
      <c r="M11" s="18">
        <f t="shared" si="6"/>
        <v>112</v>
      </c>
      <c r="N11" s="33" t="str">
        <f>VLOOKUP(B11,'600'!B:D,3,0)</f>
        <v> 2:17.96</v>
      </c>
      <c r="O11" s="34">
        <f t="shared" si="0"/>
        <v>277</v>
      </c>
      <c r="P11" s="26">
        <f t="shared" si="1"/>
        <v>4</v>
      </c>
      <c r="Q11" s="35">
        <f t="shared" si="2"/>
        <v>606</v>
      </c>
      <c r="R11" s="36"/>
      <c r="S11" s="37">
        <f t="shared" si="3"/>
        <v>137.96</v>
      </c>
    </row>
    <row r="12" spans="1:17" ht="42" customHeight="1">
      <c r="A12" s="13"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0">
        <f>SUMIF(P5:P12,"&lt;=4",Q5:Q12)</f>
        <v>3460</v>
      </c>
      <c r="Q13" s="40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2"/>
      <c r="O15" s="19"/>
      <c r="P15" s="26"/>
      <c r="Q15" s="18"/>
    </row>
    <row r="16" spans="1:17" ht="41.25" customHeight="1">
      <c r="A16" s="13">
        <v>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4">
      <selection activeCell="L10" sqref="L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3" s="8" customFormat="1" ht="42" customHeight="1">
      <c r="B2" s="7" t="s">
        <v>9</v>
      </c>
      <c r="C2" s="7" t="s">
        <v>37</v>
      </c>
    </row>
    <row r="3" spans="1:17" ht="20.25">
      <c r="A3" s="42"/>
      <c r="B3" s="10" t="s">
        <v>10</v>
      </c>
      <c r="C3" s="10" t="s">
        <v>11</v>
      </c>
      <c r="D3" s="43" t="s">
        <v>12</v>
      </c>
      <c r="E3" s="43" t="s">
        <v>13</v>
      </c>
      <c r="F3" s="38" t="s">
        <v>14</v>
      </c>
      <c r="G3" s="39" t="s">
        <v>15</v>
      </c>
      <c r="H3" s="39"/>
      <c r="I3" s="39"/>
      <c r="J3" s="10"/>
      <c r="K3" s="38" t="s">
        <v>14</v>
      </c>
      <c r="L3" s="39" t="s">
        <v>16</v>
      </c>
      <c r="M3" s="38" t="s">
        <v>14</v>
      </c>
      <c r="N3" s="39" t="s">
        <v>17</v>
      </c>
      <c r="O3" s="38" t="s">
        <v>14</v>
      </c>
      <c r="P3" s="10" t="s">
        <v>18</v>
      </c>
      <c r="Q3" s="11" t="s">
        <v>14</v>
      </c>
    </row>
    <row r="4" spans="1:17" ht="20.25">
      <c r="A4" s="42"/>
      <c r="B4" s="10" t="s">
        <v>19</v>
      </c>
      <c r="C4" s="10" t="s">
        <v>20</v>
      </c>
      <c r="D4" s="43"/>
      <c r="E4" s="43"/>
      <c r="F4" s="38"/>
      <c r="G4" s="10" t="s">
        <v>21</v>
      </c>
      <c r="H4" s="10" t="s">
        <v>22</v>
      </c>
      <c r="I4" s="10" t="s">
        <v>23</v>
      </c>
      <c r="J4" s="10"/>
      <c r="K4" s="38"/>
      <c r="L4" s="39"/>
      <c r="M4" s="38"/>
      <c r="N4" s="39"/>
      <c r="O4" s="38"/>
      <c r="P4" s="12"/>
      <c r="Q4" s="11" t="s">
        <v>24</v>
      </c>
    </row>
    <row r="5" spans="1:19" ht="42" customHeight="1">
      <c r="A5" s="13">
        <v>1</v>
      </c>
      <c r="B5" s="14" t="s">
        <v>81</v>
      </c>
      <c r="C5" s="15" t="s">
        <v>82</v>
      </c>
      <c r="D5" s="29">
        <f>VLOOKUP(B5,'60'!B:D,3,0)</f>
        <v>10.38</v>
      </c>
      <c r="E5" s="17"/>
      <c r="F5" s="18">
        <f>IF(D5&gt;0,IF(ISERROR(INT((58.015*POWER((11.5-D5),1.81)))),0,INT((58.015*POWER((11.5-D5),1.81)))),IF(ISERROR(VLOOKUP(E5,'60 m ručně'!A:B,2,0)),0,VLOOKUP(E5,'60 m ručně'!A:B,2,0)))</f>
        <v>71</v>
      </c>
      <c r="G5" s="9">
        <v>303</v>
      </c>
      <c r="H5" s="9">
        <v>331</v>
      </c>
      <c r="I5" s="9">
        <v>321</v>
      </c>
      <c r="J5" s="9">
        <f aca="true" t="shared" si="0" ref="J5:J10">MAX(G5:I5)</f>
        <v>331</v>
      </c>
      <c r="K5" s="18">
        <f aca="true" t="shared" si="1" ref="K5:K10">IF(ISERROR(INT((0.14354*POWER((J5-220),1.4)))),0,INT((0.14354*POWER((J5-220),1.4))))</f>
        <v>104</v>
      </c>
      <c r="L5" s="16">
        <v>26.56</v>
      </c>
      <c r="M5" s="18">
        <f aca="true" t="shared" si="2" ref="M5:M10">IF(ISERROR(INT((5.33*POWER((L5-10),1.1)))),0,INT((5.33*POWER((L5-10),1.1))))</f>
        <v>116</v>
      </c>
      <c r="N5" s="33" t="str">
        <f>VLOOKUP(B5,'600'!B:D,3,0)</f>
        <v> 2:10.67</v>
      </c>
      <c r="O5" s="34">
        <f aca="true" t="shared" si="3" ref="O5:O10">+INT(0.19889*POWER((185-S5),1.88))</f>
        <v>363</v>
      </c>
      <c r="P5" s="26">
        <f aca="true" t="shared" si="4" ref="P5:P10">_xlfn.RANK.EQ(Q5:Q12,$Q$5:$Q$12)</f>
        <v>3</v>
      </c>
      <c r="Q5" s="35">
        <f aca="true" t="shared" si="5" ref="Q5:Q10">+O5+M5+K5+F5</f>
        <v>654</v>
      </c>
      <c r="R5" s="36"/>
      <c r="S5" s="37">
        <f aca="true" t="shared" si="6" ref="S5:S10">(MID(N5,2,1)*60)+((MID(N5,4,2)*1)+(MID(N5,7,2)*0.01))</f>
        <v>130.67</v>
      </c>
    </row>
    <row r="6" spans="1:19" ht="42" customHeight="1">
      <c r="A6" s="13">
        <v>2</v>
      </c>
      <c r="B6" s="14" t="s">
        <v>83</v>
      </c>
      <c r="C6" s="15" t="s">
        <v>82</v>
      </c>
      <c r="D6" s="29">
        <f>VLOOKUP(B6,'60'!B:D,3,0)</f>
        <v>10.19</v>
      </c>
      <c r="E6" s="17"/>
      <c r="F6" s="18">
        <f>IF(D6&gt;0,IF(ISERROR(INT((58.015*POWER((11.5-D6),1.81)))),0,INT((58.015*POWER((11.5-D6),1.81)))),IF(ISERROR(VLOOKUP(E6,'60 m ručně'!A:B,2,0)),0,VLOOKUP(E6,'60 m ručně'!A:B,2,0)))</f>
        <v>94</v>
      </c>
      <c r="G6" s="9">
        <v>314</v>
      </c>
      <c r="H6" s="9">
        <v>323</v>
      </c>
      <c r="I6" s="9">
        <v>324</v>
      </c>
      <c r="J6" s="9">
        <f t="shared" si="0"/>
        <v>324</v>
      </c>
      <c r="K6" s="18">
        <f t="shared" si="1"/>
        <v>95</v>
      </c>
      <c r="L6" s="16">
        <v>26.85</v>
      </c>
      <c r="M6" s="18">
        <f t="shared" si="2"/>
        <v>119</v>
      </c>
      <c r="N6" s="33" t="str">
        <f>VLOOKUP(B6,'600'!B:D,3,0)</f>
        <v> 2:09.80</v>
      </c>
      <c r="O6" s="34">
        <f t="shared" si="3"/>
        <v>374</v>
      </c>
      <c r="P6" s="26">
        <f t="shared" si="4"/>
        <v>2</v>
      </c>
      <c r="Q6" s="35">
        <f t="shared" si="5"/>
        <v>682</v>
      </c>
      <c r="R6" s="36"/>
      <c r="S6" s="37">
        <f t="shared" si="6"/>
        <v>129.8</v>
      </c>
    </row>
    <row r="7" spans="1:19" ht="42" customHeight="1">
      <c r="A7" s="13">
        <v>3</v>
      </c>
      <c r="B7" s="14" t="s">
        <v>84</v>
      </c>
      <c r="C7" s="15" t="s">
        <v>31</v>
      </c>
      <c r="D7" s="29">
        <f>VLOOKUP(B7,'60'!B:D,3,0)</f>
        <v>9.72</v>
      </c>
      <c r="E7" s="17"/>
      <c r="F7" s="18">
        <f>IF(D7&gt;0,IF(ISERROR(INT((58.015*POWER((11.5-D7),1.81)))),0,INT((58.015*POWER((11.5-D7),1.81)))),IF(ISERROR(VLOOKUP(E7,'60 m ručně'!A:B,2,0)),0,VLOOKUP(E7,'60 m ručně'!A:B,2,0)))</f>
        <v>164</v>
      </c>
      <c r="G7" s="9">
        <v>323</v>
      </c>
      <c r="H7" s="9">
        <v>335</v>
      </c>
      <c r="I7" s="9">
        <v>325</v>
      </c>
      <c r="J7" s="9">
        <f t="shared" si="0"/>
        <v>335</v>
      </c>
      <c r="K7" s="18">
        <f t="shared" si="1"/>
        <v>110</v>
      </c>
      <c r="L7" s="16">
        <v>26.14</v>
      </c>
      <c r="M7" s="18">
        <f t="shared" si="2"/>
        <v>113</v>
      </c>
      <c r="N7" s="33" t="str">
        <f>VLOOKUP(B7,'600'!B:D,3,0)</f>
        <v> 2:04.82</v>
      </c>
      <c r="O7" s="34">
        <f t="shared" si="3"/>
        <v>440</v>
      </c>
      <c r="P7" s="26">
        <f t="shared" si="4"/>
        <v>1</v>
      </c>
      <c r="Q7" s="35">
        <f t="shared" si="5"/>
        <v>827</v>
      </c>
      <c r="R7" s="36"/>
      <c r="S7" s="37">
        <f t="shared" si="6"/>
        <v>124.82</v>
      </c>
    </row>
    <row r="8" spans="1:19" ht="42" customHeight="1">
      <c r="A8" s="13">
        <v>4</v>
      </c>
      <c r="B8" s="14" t="s">
        <v>85</v>
      </c>
      <c r="C8" s="15" t="s">
        <v>31</v>
      </c>
      <c r="D8" s="29">
        <f>VLOOKUP(B8,'60'!B:D,3,0)</f>
        <v>11</v>
      </c>
      <c r="E8" s="17"/>
      <c r="F8" s="18">
        <f>IF(D8&gt;0,IF(ISERROR(INT((58.015*POWER((11.5-D8),1.81)))),0,INT((58.015*POWER((11.5-D8),1.81)))),IF(ISERROR(VLOOKUP(E8,'60 m ručně'!A:B,2,0)),0,VLOOKUP(E8,'60 m ručně'!A:B,2,0)))</f>
        <v>16</v>
      </c>
      <c r="G8" s="9">
        <v>286</v>
      </c>
      <c r="H8" s="9"/>
      <c r="I8" s="9"/>
      <c r="J8" s="9">
        <f t="shared" si="0"/>
        <v>286</v>
      </c>
      <c r="K8" s="18">
        <f t="shared" si="1"/>
        <v>50</v>
      </c>
      <c r="L8" s="16">
        <v>25.17</v>
      </c>
      <c r="M8" s="18">
        <f t="shared" si="2"/>
        <v>106</v>
      </c>
      <c r="N8" s="33" t="str">
        <f>VLOOKUP(B8,'600'!B:D,3,0)</f>
        <v> 2:17.93</v>
      </c>
      <c r="O8" s="34">
        <f t="shared" si="3"/>
        <v>277</v>
      </c>
      <c r="P8" s="26">
        <f t="shared" si="4"/>
        <v>4</v>
      </c>
      <c r="Q8" s="35">
        <f t="shared" si="5"/>
        <v>449</v>
      </c>
      <c r="R8" s="36"/>
      <c r="S8" s="37">
        <f t="shared" si="6"/>
        <v>137.93</v>
      </c>
    </row>
    <row r="9" spans="1:19" ht="42" customHeight="1">
      <c r="A9" s="13">
        <v>5</v>
      </c>
      <c r="B9" s="14" t="s">
        <v>86</v>
      </c>
      <c r="C9" s="15" t="s">
        <v>87</v>
      </c>
      <c r="D9" s="29">
        <f>VLOOKUP(B9,'60'!B:D,3,0)</f>
        <v>10.37</v>
      </c>
      <c r="E9" s="17"/>
      <c r="F9" s="18">
        <f>IF(D9&gt;0,IF(ISERROR(INT((58.015*POWER((11.5-D9),1.81)))),0,INT((58.015*POWER((11.5-D9),1.81)))),IF(ISERROR(VLOOKUP(E9,'60 m ručně'!A:B,2,0)),0,VLOOKUP(E9,'60 m ručně'!A:B,2,0)))</f>
        <v>72</v>
      </c>
      <c r="G9" s="9">
        <v>273</v>
      </c>
      <c r="H9" s="9">
        <v>286</v>
      </c>
      <c r="I9" s="9">
        <v>284</v>
      </c>
      <c r="J9" s="9">
        <f t="shared" si="0"/>
        <v>286</v>
      </c>
      <c r="K9" s="18">
        <f t="shared" si="1"/>
        <v>50</v>
      </c>
      <c r="L9" s="16">
        <v>26.45</v>
      </c>
      <c r="M9" s="18">
        <f t="shared" si="2"/>
        <v>116</v>
      </c>
      <c r="N9" s="33" t="str">
        <f>VLOOKUP(B9,'600'!B:D,3,0)</f>
        <v> 2:25.76</v>
      </c>
      <c r="O9" s="34">
        <f t="shared" si="3"/>
        <v>197</v>
      </c>
      <c r="P9" s="26">
        <f t="shared" si="4"/>
        <v>5</v>
      </c>
      <c r="Q9" s="35">
        <f t="shared" si="5"/>
        <v>435</v>
      </c>
      <c r="R9" s="36"/>
      <c r="S9" s="37">
        <f t="shared" si="6"/>
        <v>145.76</v>
      </c>
    </row>
    <row r="10" spans="1:19" ht="42" customHeight="1">
      <c r="A10" s="13">
        <v>6</v>
      </c>
      <c r="B10" s="14" t="s">
        <v>88</v>
      </c>
      <c r="C10" s="15" t="s">
        <v>87</v>
      </c>
      <c r="D10" s="29">
        <f>VLOOKUP(B10,'60'!B:D,3,0)</f>
        <v>11.4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>
        <v>242</v>
      </c>
      <c r="I10" s="9"/>
      <c r="J10" s="9">
        <f t="shared" si="0"/>
        <v>242</v>
      </c>
      <c r="K10" s="18">
        <f t="shared" si="1"/>
        <v>10</v>
      </c>
      <c r="L10" s="16">
        <v>21.78</v>
      </c>
      <c r="M10" s="18">
        <f t="shared" si="2"/>
        <v>80</v>
      </c>
      <c r="N10" s="33" t="str">
        <f>VLOOKUP(B10,'600'!B:D,3,0)</f>
        <v> 2:25.75</v>
      </c>
      <c r="O10" s="34">
        <f t="shared" si="3"/>
        <v>197</v>
      </c>
      <c r="P10" s="26">
        <f t="shared" si="4"/>
        <v>6</v>
      </c>
      <c r="Q10" s="35">
        <f t="shared" si="5"/>
        <v>287</v>
      </c>
      <c r="R10" s="36"/>
      <c r="S10" s="37">
        <f t="shared" si="6"/>
        <v>145.75</v>
      </c>
    </row>
    <row r="11" spans="1:17" ht="42" customHeight="1">
      <c r="A11" s="13">
        <v>7</v>
      </c>
      <c r="B11" s="14"/>
      <c r="C11" s="15"/>
      <c r="D11" s="29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0">
        <f>SUMIF(P5:P12,"&lt;=4",Q5:Q12)</f>
        <v>2612</v>
      </c>
      <c r="Q13" s="40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8" sqref="L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3" s="8" customFormat="1" ht="42" customHeight="1">
      <c r="B2" s="7" t="s">
        <v>9</v>
      </c>
      <c r="C2" s="7" t="s">
        <v>4</v>
      </c>
    </row>
    <row r="3" spans="1:17" ht="20.25">
      <c r="A3" s="42"/>
      <c r="B3" s="10" t="s">
        <v>10</v>
      </c>
      <c r="C3" s="10" t="s">
        <v>11</v>
      </c>
      <c r="D3" s="43" t="s">
        <v>12</v>
      </c>
      <c r="E3" s="43" t="s">
        <v>13</v>
      </c>
      <c r="F3" s="38" t="s">
        <v>14</v>
      </c>
      <c r="G3" s="39" t="s">
        <v>15</v>
      </c>
      <c r="H3" s="39"/>
      <c r="I3" s="39"/>
      <c r="J3" s="10"/>
      <c r="K3" s="38" t="s">
        <v>14</v>
      </c>
      <c r="L3" s="39" t="s">
        <v>16</v>
      </c>
      <c r="M3" s="38" t="s">
        <v>14</v>
      </c>
      <c r="N3" s="39" t="s">
        <v>17</v>
      </c>
      <c r="O3" s="38" t="s">
        <v>14</v>
      </c>
      <c r="P3" s="10" t="s">
        <v>18</v>
      </c>
      <c r="Q3" s="11" t="s">
        <v>14</v>
      </c>
    </row>
    <row r="4" spans="1:17" ht="20.25">
      <c r="A4" s="42"/>
      <c r="B4" s="10" t="s">
        <v>19</v>
      </c>
      <c r="C4" s="10" t="s">
        <v>20</v>
      </c>
      <c r="D4" s="43"/>
      <c r="E4" s="43"/>
      <c r="F4" s="38"/>
      <c r="G4" s="10" t="s">
        <v>21</v>
      </c>
      <c r="H4" s="10" t="s">
        <v>22</v>
      </c>
      <c r="I4" s="10" t="s">
        <v>23</v>
      </c>
      <c r="J4" s="10"/>
      <c r="K4" s="38"/>
      <c r="L4" s="39"/>
      <c r="M4" s="38"/>
      <c r="N4" s="39"/>
      <c r="O4" s="38"/>
      <c r="P4" s="12"/>
      <c r="Q4" s="11" t="s">
        <v>24</v>
      </c>
    </row>
    <row r="5" spans="1:19" ht="42" customHeight="1">
      <c r="A5" s="13">
        <v>1</v>
      </c>
      <c r="B5" s="14" t="s">
        <v>73</v>
      </c>
      <c r="C5" s="15" t="s">
        <v>74</v>
      </c>
      <c r="D5" s="29">
        <f>VLOOKUP(B5,'60'!B:D,3,0)</f>
        <v>9.69</v>
      </c>
      <c r="E5" s="17"/>
      <c r="F5" s="18">
        <f>IF(D5&gt;0,IF(ISERROR(INT((58.015*POWER((11.5-D5),1.81)))),0,INT((58.015*POWER((11.5-D5),1.81)))),IF(ISERROR(VLOOKUP(E5,'60 m ručně'!A:B,2,0)),0,VLOOKUP(E5,'60 m ručně'!A:B,2,0)))</f>
        <v>169</v>
      </c>
      <c r="G5" s="9">
        <v>372</v>
      </c>
      <c r="H5" s="9">
        <v>378</v>
      </c>
      <c r="I5" s="9">
        <v>372</v>
      </c>
      <c r="J5" s="9">
        <f>MAX(G5:I5)</f>
        <v>378</v>
      </c>
      <c r="K5" s="18">
        <f>IF(ISERROR(INT((0.14354*POWER((J5-220),1.4)))),0,INT((0.14354*POWER((J5-220),1.4))))</f>
        <v>171</v>
      </c>
      <c r="L5" s="16">
        <v>39.77</v>
      </c>
      <c r="M5" s="18">
        <f>IF(ISERROR(INT((5.33*POWER((L5-10),1.1)))),0,INT((5.33*POWER((L5-10),1.1))))</f>
        <v>222</v>
      </c>
      <c r="N5" s="33" t="str">
        <f>VLOOKUP(B5,'600'!B:D,3,0)</f>
        <v> 1:57.08</v>
      </c>
      <c r="O5" s="34">
        <f>+INT(0.19889*POWER((185-S5),1.88))</f>
        <v>553</v>
      </c>
      <c r="P5" s="26">
        <f>_xlfn.RANK.EQ(Q5:Q12,$Q$5:$Q$12)</f>
        <v>1</v>
      </c>
      <c r="Q5" s="35">
        <f>+O5+M5+K5+F5</f>
        <v>1115</v>
      </c>
      <c r="R5" s="36"/>
      <c r="S5" s="37">
        <f>(MID(N5,2,1)*60)+((MID(N5,4,2)*1)+(MID(N5,7,2)*0.01))</f>
        <v>117.08</v>
      </c>
    </row>
    <row r="6" spans="1:19" ht="42" customHeight="1">
      <c r="A6" s="13">
        <v>2</v>
      </c>
      <c r="B6" s="14" t="s">
        <v>75</v>
      </c>
      <c r="C6" s="15" t="s">
        <v>76</v>
      </c>
      <c r="D6" s="29">
        <f>VLOOKUP(B6,'60'!B:D,3,0)</f>
        <v>9.84</v>
      </c>
      <c r="E6" s="17"/>
      <c r="F6" s="18">
        <f>IF(D6&gt;0,IF(ISERROR(INT((58.015*POWER((11.5-D6),1.81)))),0,INT((58.015*POWER((11.5-D6),1.81)))),IF(ISERROR(VLOOKUP(E6,'60 m ručně'!A:B,2,0)),0,VLOOKUP(E6,'60 m ručně'!A:B,2,0)))</f>
        <v>145</v>
      </c>
      <c r="G6" s="9">
        <v>307</v>
      </c>
      <c r="H6" s="9">
        <v>372</v>
      </c>
      <c r="I6" s="9">
        <v>350</v>
      </c>
      <c r="J6" s="9">
        <f>MAX(G6:I6)</f>
        <v>372</v>
      </c>
      <c r="K6" s="18">
        <f>IF(ISERROR(INT((0.14354*POWER((J6-220),1.4)))),0,INT((0.14354*POWER((J6-220),1.4))))</f>
        <v>162</v>
      </c>
      <c r="L6" s="16">
        <v>24.46</v>
      </c>
      <c r="M6" s="18">
        <f>IF(ISERROR(INT((5.33*POWER((L6-10),1.1)))),0,INT((5.33*POWER((L6-10),1.1))))</f>
        <v>100</v>
      </c>
      <c r="N6" s="33" t="str">
        <f>VLOOKUP(B6,'600'!B:D,3,0)</f>
        <v> 2:08.66</v>
      </c>
      <c r="O6" s="34">
        <f>+INT(0.19889*POWER((185-S6),1.88))</f>
        <v>389</v>
      </c>
      <c r="P6" s="26">
        <f>_xlfn.RANK.EQ(Q6:Q13,$Q$5:$Q$12)</f>
        <v>2</v>
      </c>
      <c r="Q6" s="35">
        <f>+O6+M6+K6+F6</f>
        <v>796</v>
      </c>
      <c r="R6" s="36"/>
      <c r="S6" s="37">
        <f>(MID(N6,2,1)*60)+((MID(N6,4,2)*1)+(MID(N6,7,2)*0.01))</f>
        <v>128.66</v>
      </c>
    </row>
    <row r="7" spans="1:19" ht="42" customHeight="1">
      <c r="A7" s="13">
        <v>3</v>
      </c>
      <c r="B7" s="14" t="s">
        <v>77</v>
      </c>
      <c r="C7" s="15" t="s">
        <v>78</v>
      </c>
      <c r="D7" s="29">
        <f>VLOOKUP(B7,'60'!B:D,3,0)</f>
        <v>9.87</v>
      </c>
      <c r="E7" s="17"/>
      <c r="F7" s="18">
        <f>IF(D7&gt;0,IF(ISERROR(INT((58.015*POWER((11.5-D7),1.81)))),0,INT((58.015*POWER((11.5-D7),1.81)))),IF(ISERROR(VLOOKUP(E7,'60 m ručně'!A:B,2,0)),0,VLOOKUP(E7,'60 m ručně'!A:B,2,0)))</f>
        <v>140</v>
      </c>
      <c r="G7" s="9">
        <v>373</v>
      </c>
      <c r="H7" s="9">
        <v>372</v>
      </c>
      <c r="I7" s="9">
        <v>359</v>
      </c>
      <c r="J7" s="9">
        <f>MAX(G7:I7)</f>
        <v>373</v>
      </c>
      <c r="K7" s="18">
        <f>IF(ISERROR(INT((0.14354*POWER((J7-220),1.4)))),0,INT((0.14354*POWER((J7-220),1.4))))</f>
        <v>164</v>
      </c>
      <c r="L7" s="16">
        <v>33.59</v>
      </c>
      <c r="M7" s="18">
        <f>IF(ISERROR(INT((5.33*POWER((L7-10),1.1)))),0,INT((5.33*POWER((L7-10),1.1))))</f>
        <v>172</v>
      </c>
      <c r="N7" s="33" t="str">
        <f>VLOOKUP(B7,'600'!B:D,3,0)</f>
        <v> 2:14.19</v>
      </c>
      <c r="O7" s="34">
        <f>+INT(0.19889*POWER((185-S7),1.88))</f>
        <v>320</v>
      </c>
      <c r="P7" s="26">
        <f>_xlfn.RANK.EQ(Q7:Q14,$Q$5:$Q$12)</f>
        <v>2</v>
      </c>
      <c r="Q7" s="35">
        <f>+O7+M7+K7+F7</f>
        <v>796</v>
      </c>
      <c r="R7" s="36"/>
      <c r="S7" s="37">
        <f>(MID(N7,2,1)*60)+((MID(N7,4,2)*1)+(MID(N7,7,2)*0.01))</f>
        <v>134.19</v>
      </c>
    </row>
    <row r="8" spans="1:19" ht="42" customHeight="1">
      <c r="A8" s="13">
        <v>4</v>
      </c>
      <c r="B8" s="14" t="s">
        <v>79</v>
      </c>
      <c r="C8" s="15" t="s">
        <v>80</v>
      </c>
      <c r="D8" s="29">
        <f>VLOOKUP(B8,'60'!B:D,3,0)</f>
        <v>11.97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/>
      <c r="H8" s="9">
        <v>265</v>
      </c>
      <c r="I8" s="9"/>
      <c r="J8" s="9">
        <f>MAX(G8:I8)</f>
        <v>265</v>
      </c>
      <c r="K8" s="18">
        <f>IF(ISERROR(INT((0.14354*POWER((J8-220),1.4)))),0,INT((0.14354*POWER((J8-220),1.4))))</f>
        <v>29</v>
      </c>
      <c r="L8" s="16">
        <v>27.79</v>
      </c>
      <c r="M8" s="18">
        <f>IF(ISERROR(INT((5.33*POWER((L8-10),1.1)))),0,INT((5.33*POWER((L8-10),1.1))))</f>
        <v>126</v>
      </c>
      <c r="N8" s="33" t="str">
        <f>VLOOKUP(B8,'600'!B:D,3,0)</f>
        <v> 2:41.58</v>
      </c>
      <c r="O8" s="34">
        <f>+INT(0.19889*POWER((185-S8),1.88))</f>
        <v>74</v>
      </c>
      <c r="P8" s="26">
        <f>_xlfn.RANK.EQ(Q8:Q15,$Q$5:$Q$12)</f>
        <v>4</v>
      </c>
      <c r="Q8" s="35">
        <f>+O8+M8+K8+F8</f>
        <v>229</v>
      </c>
      <c r="R8" s="36"/>
      <c r="S8" s="37">
        <f>(MID(N8,2,1)*60)+((MID(N8,4,2)*1)+(MID(N8,7,2)*0.01))</f>
        <v>161.57999999999998</v>
      </c>
    </row>
    <row r="9" spans="1:17" ht="42" customHeight="1">
      <c r="A9" s="13">
        <v>5</v>
      </c>
      <c r="B9" s="14"/>
      <c r="C9" s="15"/>
      <c r="D9" s="29"/>
      <c r="E9" s="17"/>
      <c r="F9" s="18"/>
      <c r="G9" s="9"/>
      <c r="H9" s="9"/>
      <c r="I9" s="9"/>
      <c r="J9" s="9"/>
      <c r="K9" s="18"/>
      <c r="L9" s="16"/>
      <c r="M9" s="18"/>
      <c r="N9" s="22"/>
      <c r="O9" s="19"/>
      <c r="P9" s="26"/>
      <c r="Q9" s="18"/>
    </row>
    <row r="10" spans="1:17" ht="42" customHeight="1">
      <c r="A10" s="13">
        <v>6</v>
      </c>
      <c r="B10" s="14"/>
      <c r="C10" s="15"/>
      <c r="D10" s="29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29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0">
        <f>SUMIF(P5:P12,"&lt;=4",Q5:Q12)</f>
        <v>2936</v>
      </c>
      <c r="Q13" s="40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6" sqref="L6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3" s="8" customFormat="1" ht="42" customHeight="1">
      <c r="B2" s="7" t="s">
        <v>9</v>
      </c>
      <c r="C2" s="7" t="s">
        <v>3</v>
      </c>
    </row>
    <row r="3" spans="1:17" ht="20.25">
      <c r="A3" s="42"/>
      <c r="B3" s="10" t="s">
        <v>10</v>
      </c>
      <c r="C3" s="10" t="s">
        <v>11</v>
      </c>
      <c r="D3" s="43" t="s">
        <v>12</v>
      </c>
      <c r="E3" s="43" t="s">
        <v>13</v>
      </c>
      <c r="F3" s="38" t="s">
        <v>14</v>
      </c>
      <c r="G3" s="39" t="s">
        <v>15</v>
      </c>
      <c r="H3" s="39"/>
      <c r="I3" s="39"/>
      <c r="J3" s="10"/>
      <c r="K3" s="38" t="s">
        <v>14</v>
      </c>
      <c r="L3" s="39" t="s">
        <v>16</v>
      </c>
      <c r="M3" s="38" t="s">
        <v>14</v>
      </c>
      <c r="N3" s="39" t="s">
        <v>17</v>
      </c>
      <c r="O3" s="38" t="s">
        <v>14</v>
      </c>
      <c r="P3" s="10" t="s">
        <v>18</v>
      </c>
      <c r="Q3" s="11" t="s">
        <v>14</v>
      </c>
    </row>
    <row r="4" spans="1:17" ht="20.25">
      <c r="A4" s="42"/>
      <c r="B4" s="10" t="s">
        <v>19</v>
      </c>
      <c r="C4" s="10" t="s">
        <v>20</v>
      </c>
      <c r="D4" s="43"/>
      <c r="E4" s="43"/>
      <c r="F4" s="38"/>
      <c r="G4" s="10" t="s">
        <v>21</v>
      </c>
      <c r="H4" s="10" t="s">
        <v>22</v>
      </c>
      <c r="I4" s="10" t="s">
        <v>23</v>
      </c>
      <c r="J4" s="10"/>
      <c r="K4" s="38"/>
      <c r="L4" s="39"/>
      <c r="M4" s="38"/>
      <c r="N4" s="39"/>
      <c r="O4" s="38"/>
      <c r="P4" s="12"/>
      <c r="Q4" s="11" t="s">
        <v>24</v>
      </c>
    </row>
    <row r="5" spans="1:19" ht="42" customHeight="1">
      <c r="A5" s="13">
        <v>1</v>
      </c>
      <c r="B5" s="14" t="s">
        <v>106</v>
      </c>
      <c r="C5" s="15" t="s">
        <v>107</v>
      </c>
      <c r="D5" s="29">
        <f>VLOOKUP(B5,'60'!B:D,3,0)</f>
        <v>9.31</v>
      </c>
      <c r="E5" s="17"/>
      <c r="F5" s="18">
        <f>IF(D5&gt;0,IF(ISERROR(INT((58.015*POWER((11.5-D5),1.81)))),0,INT((58.015*POWER((11.5-D5),1.81)))),IF(ISERROR(VLOOKUP(E5,'60 m ručně'!A:B,2,0)),0,VLOOKUP(E5,'60 m ručně'!A:B,2,0)))</f>
        <v>239</v>
      </c>
      <c r="G5" s="9">
        <v>338</v>
      </c>
      <c r="H5" s="9">
        <v>380</v>
      </c>
      <c r="I5" s="9">
        <v>350</v>
      </c>
      <c r="J5" s="9">
        <f aca="true" t="shared" si="0" ref="J5:J10">MAX(G5:I5)</f>
        <v>380</v>
      </c>
      <c r="K5" s="18">
        <f aca="true" t="shared" si="1" ref="K5:K10">IF(ISERROR(INT((0.14354*POWER((J5-220),1.4)))),0,INT((0.14354*POWER((J5-220),1.4))))</f>
        <v>174</v>
      </c>
      <c r="L5" s="16">
        <v>29.98</v>
      </c>
      <c r="M5" s="18">
        <f aca="true" t="shared" si="2" ref="M5:M10">IF(ISERROR(INT((5.33*POWER((L5-10),1.1)))),0,INT((5.33*POWER((L5-10),1.1))))</f>
        <v>143</v>
      </c>
      <c r="N5" s="33" t="str">
        <f>VLOOKUP(B5,'600'!B:D,3,0)</f>
        <v> 1:58.09</v>
      </c>
      <c r="O5" s="34">
        <f aca="true" t="shared" si="3" ref="O5:O10">+INT(0.19889*POWER((185-S5),1.88))</f>
        <v>537</v>
      </c>
      <c r="P5" s="26">
        <f aca="true" t="shared" si="4" ref="P5:P10">_xlfn.RANK.EQ(Q5:Q12,$Q$5:$Q$12)</f>
        <v>1</v>
      </c>
      <c r="Q5" s="35">
        <f aca="true" t="shared" si="5" ref="Q5:Q10">+O5+M5+K5+F5</f>
        <v>1093</v>
      </c>
      <c r="R5" s="36"/>
      <c r="S5" s="37">
        <f aca="true" t="shared" si="6" ref="S5:S10">(MID(N5,2,1)*60)+((MID(N5,4,2)*1)+(MID(N5,7,2)*0.01))</f>
        <v>118.09</v>
      </c>
    </row>
    <row r="6" spans="1:19" ht="42" customHeight="1">
      <c r="A6" s="13">
        <v>2</v>
      </c>
      <c r="B6" s="14" t="s">
        <v>108</v>
      </c>
      <c r="C6" s="15" t="s">
        <v>109</v>
      </c>
      <c r="D6" s="29">
        <f>VLOOKUP(B6,'60'!B:D,3,0)</f>
        <v>10.14</v>
      </c>
      <c r="E6" s="17"/>
      <c r="F6" s="18">
        <f>IF(D6&gt;0,IF(ISERROR(INT((58.015*POWER((11.5-D6),1.81)))),0,INT((58.015*POWER((11.5-D6),1.81)))),IF(ISERROR(VLOOKUP(E6,'60 m ručně'!A:B,2,0)),0,VLOOKUP(E6,'60 m ručně'!A:B,2,0)))</f>
        <v>101</v>
      </c>
      <c r="G6" s="9">
        <v>336</v>
      </c>
      <c r="H6" s="9"/>
      <c r="I6" s="9"/>
      <c r="J6" s="9">
        <f t="shared" si="0"/>
        <v>336</v>
      </c>
      <c r="K6" s="18">
        <f t="shared" si="1"/>
        <v>111</v>
      </c>
      <c r="L6" s="16">
        <v>28.5</v>
      </c>
      <c r="M6" s="18">
        <f t="shared" si="2"/>
        <v>132</v>
      </c>
      <c r="N6" s="33" t="str">
        <f>VLOOKUP(B6,'600'!B:D,3,0)</f>
        <v> 2:04.75</v>
      </c>
      <c r="O6" s="34">
        <f t="shared" si="3"/>
        <v>441</v>
      </c>
      <c r="P6" s="26">
        <f t="shared" si="4"/>
        <v>2</v>
      </c>
      <c r="Q6" s="35">
        <f t="shared" si="5"/>
        <v>785</v>
      </c>
      <c r="R6" s="36"/>
      <c r="S6" s="37">
        <f t="shared" si="6"/>
        <v>124.75</v>
      </c>
    </row>
    <row r="7" spans="1:19" ht="42" customHeight="1">
      <c r="A7" s="13">
        <v>3</v>
      </c>
      <c r="B7" s="14" t="s">
        <v>110</v>
      </c>
      <c r="C7" s="15" t="s">
        <v>111</v>
      </c>
      <c r="D7" s="29">
        <f>VLOOKUP(B7,'60'!B:D,3,0)</f>
        <v>10.23</v>
      </c>
      <c r="E7" s="17"/>
      <c r="F7" s="18">
        <f>IF(D7&gt;0,IF(ISERROR(INT((58.015*POWER((11.5-D7),1.81)))),0,INT((58.015*POWER((11.5-D7),1.81)))),IF(ISERROR(VLOOKUP(E7,'60 m ručně'!A:B,2,0)),0,VLOOKUP(E7,'60 m ručně'!A:B,2,0)))</f>
        <v>89</v>
      </c>
      <c r="G7" s="9">
        <v>312</v>
      </c>
      <c r="H7" s="9"/>
      <c r="I7" s="9">
        <v>298</v>
      </c>
      <c r="J7" s="9">
        <f t="shared" si="0"/>
        <v>312</v>
      </c>
      <c r="K7" s="18">
        <f t="shared" si="1"/>
        <v>80</v>
      </c>
      <c r="L7" s="16">
        <v>34.38</v>
      </c>
      <c r="M7" s="18">
        <f t="shared" si="2"/>
        <v>178</v>
      </c>
      <c r="N7" s="33" t="str">
        <f>VLOOKUP(B7,'600'!B:D,3,0)</f>
        <v> 2:07.53</v>
      </c>
      <c r="O7" s="34">
        <f t="shared" si="3"/>
        <v>403</v>
      </c>
      <c r="P7" s="26">
        <f t="shared" si="4"/>
        <v>3</v>
      </c>
      <c r="Q7" s="35">
        <f t="shared" si="5"/>
        <v>750</v>
      </c>
      <c r="R7" s="36"/>
      <c r="S7" s="37">
        <f t="shared" si="6"/>
        <v>127.53</v>
      </c>
    </row>
    <row r="8" spans="1:19" ht="42" customHeight="1">
      <c r="A8" s="13">
        <v>4</v>
      </c>
      <c r="B8" s="14" t="s">
        <v>112</v>
      </c>
      <c r="C8" s="15" t="s">
        <v>113</v>
      </c>
      <c r="D8" s="29">
        <f>VLOOKUP(B8,'60'!B:D,3,0)</f>
        <v>9.92</v>
      </c>
      <c r="E8" s="17"/>
      <c r="F8" s="18">
        <f>IF(D8&gt;0,IF(ISERROR(INT((58.015*POWER((11.5-D8),1.81)))),0,INT((58.015*POWER((11.5-D8),1.81)))),IF(ISERROR(VLOOKUP(E8,'60 m ručně'!A:B,2,0)),0,VLOOKUP(E8,'60 m ručně'!A:B,2,0)))</f>
        <v>132</v>
      </c>
      <c r="G8" s="9">
        <v>331</v>
      </c>
      <c r="H8" s="9">
        <v>347</v>
      </c>
      <c r="I8" s="9">
        <v>338</v>
      </c>
      <c r="J8" s="9">
        <f t="shared" si="0"/>
        <v>347</v>
      </c>
      <c r="K8" s="18">
        <f t="shared" si="1"/>
        <v>126</v>
      </c>
      <c r="L8" s="16">
        <v>26.45</v>
      </c>
      <c r="M8" s="18">
        <f t="shared" si="2"/>
        <v>116</v>
      </c>
      <c r="N8" s="33" t="str">
        <f>VLOOKUP(B8,'600'!B:D,3,0)</f>
        <v> 2:15.46</v>
      </c>
      <c r="O8" s="34">
        <f t="shared" si="3"/>
        <v>305</v>
      </c>
      <c r="P8" s="26">
        <f t="shared" si="4"/>
        <v>4</v>
      </c>
      <c r="Q8" s="35">
        <f t="shared" si="5"/>
        <v>679</v>
      </c>
      <c r="R8" s="36"/>
      <c r="S8" s="37">
        <f t="shared" si="6"/>
        <v>135.46</v>
      </c>
    </row>
    <row r="9" spans="1:19" ht="42" customHeight="1">
      <c r="A9" s="13">
        <v>5</v>
      </c>
      <c r="B9" s="14" t="s">
        <v>114</v>
      </c>
      <c r="C9" s="15" t="s">
        <v>115</v>
      </c>
      <c r="D9" s="29">
        <f>VLOOKUP(B9,'60'!B:D,3,0)</f>
        <v>10.84</v>
      </c>
      <c r="E9" s="17"/>
      <c r="F9" s="18">
        <f>IF(D9&gt;0,IF(ISERROR(INT((58.015*POWER((11.5-D9),1.81)))),0,INT((58.015*POWER((11.5-D9),1.81)))),IF(ISERROR(VLOOKUP(E9,'60 m ručně'!A:B,2,0)),0,VLOOKUP(E9,'60 m ručně'!A:B,2,0)))</f>
        <v>27</v>
      </c>
      <c r="G9" s="9">
        <v>275</v>
      </c>
      <c r="H9" s="9">
        <v>280</v>
      </c>
      <c r="I9" s="9">
        <v>263</v>
      </c>
      <c r="J9" s="9">
        <f t="shared" si="0"/>
        <v>280</v>
      </c>
      <c r="K9" s="18">
        <f t="shared" si="1"/>
        <v>44</v>
      </c>
      <c r="L9" s="16">
        <v>29.34</v>
      </c>
      <c r="M9" s="18">
        <f t="shared" si="2"/>
        <v>138</v>
      </c>
      <c r="N9" s="33" t="str">
        <f>VLOOKUP(B9,'600'!B:D,3,0)</f>
        <v> 2:17.06</v>
      </c>
      <c r="O9" s="34">
        <f t="shared" si="3"/>
        <v>287</v>
      </c>
      <c r="P9" s="26">
        <f t="shared" si="4"/>
        <v>5</v>
      </c>
      <c r="Q9" s="35">
        <f t="shared" si="5"/>
        <v>496</v>
      </c>
      <c r="R9" s="36"/>
      <c r="S9" s="37">
        <f t="shared" si="6"/>
        <v>137.06</v>
      </c>
    </row>
    <row r="10" spans="1:19" ht="42" customHeight="1">
      <c r="A10" s="13">
        <v>6</v>
      </c>
      <c r="B10" s="14" t="s">
        <v>116</v>
      </c>
      <c r="C10" s="15" t="s">
        <v>117</v>
      </c>
      <c r="D10" s="29">
        <f>VLOOKUP(B10,'60'!B:D,3,0)</f>
        <v>10.42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66</v>
      </c>
      <c r="G10" s="9">
        <v>265</v>
      </c>
      <c r="H10" s="9">
        <v>284</v>
      </c>
      <c r="I10" s="9">
        <v>297</v>
      </c>
      <c r="J10" s="9">
        <f t="shared" si="0"/>
        <v>297</v>
      </c>
      <c r="K10" s="18">
        <f t="shared" si="1"/>
        <v>62</v>
      </c>
      <c r="L10" s="16">
        <v>18.94</v>
      </c>
      <c r="M10" s="18">
        <f t="shared" si="2"/>
        <v>59</v>
      </c>
      <c r="N10" s="33" t="str">
        <f>VLOOKUP(B10,'600'!B:D,3,0)</f>
        <v> 2:50.23</v>
      </c>
      <c r="O10" s="34">
        <f t="shared" si="3"/>
        <v>31</v>
      </c>
      <c r="P10" s="26">
        <f t="shared" si="4"/>
        <v>6</v>
      </c>
      <c r="Q10" s="35">
        <f t="shared" si="5"/>
        <v>218</v>
      </c>
      <c r="R10" s="36"/>
      <c r="S10" s="37">
        <f t="shared" si="6"/>
        <v>170.23</v>
      </c>
    </row>
    <row r="11" spans="1:17" ht="42" customHeight="1">
      <c r="A11" s="13">
        <v>7</v>
      </c>
      <c r="B11" s="14"/>
      <c r="C11" s="15"/>
      <c r="D11" s="29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0">
        <f>SUMIF(P5:P12,"&lt;=4",Q5:Q12)</f>
        <v>3307</v>
      </c>
      <c r="Q13" s="40"/>
    </row>
    <row r="14" ht="20.25">
      <c r="B14" s="7" t="s">
        <v>26</v>
      </c>
    </row>
    <row r="15" spans="1:19" ht="41.25" customHeight="1">
      <c r="A15" s="13">
        <v>1</v>
      </c>
      <c r="B15" s="14" t="s">
        <v>118</v>
      </c>
      <c r="C15" s="15" t="s">
        <v>119</v>
      </c>
      <c r="D15" s="29">
        <f>VLOOKUP(B15,'60'!B:D,3,0)</f>
        <v>11.04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14</v>
      </c>
      <c r="G15" s="9">
        <v>251</v>
      </c>
      <c r="H15" s="9">
        <v>261</v>
      </c>
      <c r="I15" s="9">
        <v>256</v>
      </c>
      <c r="J15" s="9">
        <f>MAX(G15:I15)</f>
        <v>261</v>
      </c>
      <c r="K15" s="18">
        <f>IF(ISERROR(INT((0.14354*POWER((J15-220),1.4)))),0,INT((0.14354*POWER((J15-220),1.4))))</f>
        <v>25</v>
      </c>
      <c r="L15" s="16">
        <v>21.79</v>
      </c>
      <c r="M15" s="18">
        <f>IF(ISERROR(INT((5.33*POWER((L15-10),1.1)))),0,INT((5.33*POWER((L15-10),1.1))))</f>
        <v>80</v>
      </c>
      <c r="N15" s="33" t="str">
        <f>VLOOKUP(B15,'600'!B:D,3,0)</f>
        <v> 2:37.15</v>
      </c>
      <c r="O15" s="34">
        <f>+INT(0.19889*POWER((185-S15),1.88))</f>
        <v>103</v>
      </c>
      <c r="P15" s="26"/>
      <c r="Q15" s="18">
        <f>+O15+M15+K15+F15</f>
        <v>222</v>
      </c>
      <c r="S15" s="37">
        <f>(MID(N15,2,1)*60)+((MID(N15,4,2)*1)+(MID(N15,7,2)*0.01))</f>
        <v>157.15</v>
      </c>
    </row>
    <row r="16" spans="1:17" ht="41.25" customHeight="1">
      <c r="A16" s="13">
        <v>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HP</cp:lastModifiedBy>
  <cp:lastPrinted>2018-06-20T14:17:15Z</cp:lastPrinted>
  <dcterms:created xsi:type="dcterms:W3CDTF">2016-05-18T14:58:03Z</dcterms:created>
  <dcterms:modified xsi:type="dcterms:W3CDTF">2018-06-24T08:01:32Z</dcterms:modified>
  <cp:category/>
  <cp:version/>
  <cp:contentType/>
  <cp:contentStatus/>
</cp:coreProperties>
</file>