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19" activeTab="0"/>
  </bookViews>
  <sheets>
    <sheet name="body družstva" sheetId="1" r:id="rId1"/>
    <sheet name="ČT" sheetId="2" r:id="rId2"/>
    <sheet name="MT" sheetId="3" r:id="rId3"/>
    <sheet name="Polička" sheetId="4" r:id="rId4"/>
    <sheet name="SY A" sheetId="5" r:id="rId5"/>
    <sheet name="SY B" sheetId="6" r:id="rId6"/>
    <sheet name="Ústí" sheetId="7" r:id="rId7"/>
    <sheet name="Žamberk" sheetId="8" r:id="rId8"/>
    <sheet name="600 m" sheetId="9" r:id="rId9"/>
    <sheet name="60 m ručně" sheetId="10" r:id="rId10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<sst xmlns="http://schemas.openxmlformats.org/spreadsheetml/2006/main" count="324" uniqueCount="118">
  <si>
    <t>oddíl</t>
  </si>
  <si>
    <t>pomocné body</t>
  </si>
  <si>
    <t>hlavní body</t>
  </si>
  <si>
    <t>Svitavy A</t>
  </si>
  <si>
    <t>Polička</t>
  </si>
  <si>
    <t>Ústí nad Orlicí</t>
  </si>
  <si>
    <t>Moravská Třebová</t>
  </si>
  <si>
    <t>Svitavy B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</si>
  <si>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</si>
  <si>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</si>
  <si>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</si>
  <si>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</si>
  <si>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</si>
  <si>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</si>
  <si>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</si>
  <si>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</si>
  <si>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</si>
  <si>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</si>
  <si>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</si>
  <si>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</si>
  <si>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</si>
  <si>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</si>
  <si>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</si>
  <si>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</si>
  <si>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</si>
  <si>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Podpis vedoucího družstva</t>
  </si>
  <si>
    <t>Mimo soutěž</t>
  </si>
  <si>
    <t>čas</t>
  </si>
  <si>
    <t>body</t>
  </si>
  <si>
    <t>Celkové pořadí</t>
  </si>
  <si>
    <t>Iscarex</t>
  </si>
  <si>
    <t>2007</t>
  </si>
  <si>
    <t>2008</t>
  </si>
  <si>
    <t>2006</t>
  </si>
  <si>
    <t>2009</t>
  </si>
  <si>
    <t>Karpeles Michael</t>
  </si>
  <si>
    <t>Hanik Maxim</t>
  </si>
  <si>
    <t>Marek Patrik</t>
  </si>
  <si>
    <t>Jelínek Jakub</t>
  </si>
  <si>
    <t>Ondrák Lukáš</t>
  </si>
  <si>
    <t>Žamberk</t>
  </si>
  <si>
    <t>Mach Tomáš</t>
  </si>
  <si>
    <t>Král Vojtěch</t>
  </si>
  <si>
    <t>Bryška Tomáš</t>
  </si>
  <si>
    <t>Karpales Daniel</t>
  </si>
  <si>
    <t>Zapletal Šimon</t>
  </si>
  <si>
    <t>Van Sas Samuel</t>
  </si>
  <si>
    <t>Janků Tomáš</t>
  </si>
  <si>
    <t>Maček Tomáš</t>
  </si>
  <si>
    <t>Kroulík Jan</t>
  </si>
  <si>
    <t>Nývlt Viktor</t>
  </si>
  <si>
    <t>Holec Radek</t>
  </si>
  <si>
    <t>Boháč Pankrác</t>
  </si>
  <si>
    <t>Adámek Ondřej</t>
  </si>
  <si>
    <t>Bělovský Pavel</t>
  </si>
  <si>
    <t>Vacek Jiří</t>
  </si>
  <si>
    <t>Šmíd Čeněk</t>
  </si>
  <si>
    <t>Barvínek Daniel</t>
  </si>
  <si>
    <t>Jirčík Tomáš</t>
  </si>
  <si>
    <t>Hovorka Jakub</t>
  </si>
  <si>
    <t>Rýdlo Ondřej</t>
  </si>
  <si>
    <t>Král Jan</t>
  </si>
  <si>
    <t xml:space="preserve"> 2:18,4</t>
  </si>
  <si>
    <t>Mlynář Marek</t>
  </si>
  <si>
    <t>Ripka Jakub</t>
  </si>
  <si>
    <t>Dobruský David</t>
  </si>
  <si>
    <t xml:space="preserve"> 2:11,4</t>
  </si>
  <si>
    <t>Marek Lukáš</t>
  </si>
  <si>
    <t xml:space="preserve"> 2:08,1</t>
  </si>
  <si>
    <t>Roche Sebastian</t>
  </si>
  <si>
    <t>Petr Adam</t>
  </si>
  <si>
    <t xml:space="preserve"> 2:34,5</t>
  </si>
  <si>
    <t>Kumpošt Radovan</t>
  </si>
  <si>
    <t xml:space="preserve"> 2:02,4</t>
  </si>
  <si>
    <t xml:space="preserve"> 2:36,8</t>
  </si>
  <si>
    <t>Výsledky po III. Kole</t>
  </si>
  <si>
    <t>Výsledky IV. kola</t>
  </si>
  <si>
    <t>Bělovský Lukáš</t>
  </si>
  <si>
    <t>Jelínek Jan</t>
  </si>
  <si>
    <t>Košťál Jan</t>
  </si>
  <si>
    <t>Pospíšil Michal</t>
  </si>
  <si>
    <t xml:space="preserve"> 2:14,6</t>
  </si>
  <si>
    <t xml:space="preserve"> 2:19,4</t>
  </si>
  <si>
    <t xml:space="preserve"> 2:21,9</t>
  </si>
  <si>
    <t xml:space="preserve"> 2:40,9</t>
  </si>
  <si>
    <t xml:space="preserve"> 2:25,9</t>
  </si>
  <si>
    <t xml:space="preserve"> 2:25,2</t>
  </si>
  <si>
    <t xml:space="preserve"> 2:27,6</t>
  </si>
  <si>
    <t xml:space="preserve"> 1:57,6</t>
  </si>
  <si>
    <t xml:space="preserve"> 2:17,2</t>
  </si>
  <si>
    <t xml:space="preserve"> 2:15,3</t>
  </si>
  <si>
    <t xml:space="preserve"> 2:26,8</t>
  </si>
  <si>
    <t xml:space="preserve"> 2:20,1</t>
  </si>
  <si>
    <t xml:space="preserve"> 2:24,3</t>
  </si>
  <si>
    <t xml:space="preserve"> 3:05,1</t>
  </si>
  <si>
    <t xml:space="preserve"> 3:03,3</t>
  </si>
  <si>
    <t xml:space="preserve"> 2:33,7</t>
  </si>
  <si>
    <t xml:space="preserve"> 2:35,1</t>
  </si>
  <si>
    <t xml:space="preserve"> 3:01,1</t>
  </si>
  <si>
    <t xml:space="preserve"> 2:33,0</t>
  </si>
  <si>
    <t>Šafář Samuel</t>
  </si>
  <si>
    <t>Krištof Jan</t>
  </si>
  <si>
    <t xml:space="preserve"> 2:04,0</t>
  </si>
  <si>
    <t xml:space="preserve"> 2:04,8</t>
  </si>
  <si>
    <t xml:space="preserve"> 2:03,8</t>
  </si>
  <si>
    <t xml:space="preserve"> 2:25,0</t>
  </si>
  <si>
    <t xml:space="preserve"> 2:22,6</t>
  </si>
  <si>
    <t xml:space="preserve"> 2:05,8</t>
  </si>
  <si>
    <t xml:space="preserve"> 2:21,6</t>
  </si>
  <si>
    <t xml:space="preserve"> 2:43,6</t>
  </si>
  <si>
    <t>Muška Filip</t>
  </si>
  <si>
    <t>Filipi Štěpán</t>
  </si>
  <si>
    <t xml:space="preserve"> 2:25,1</t>
  </si>
  <si>
    <t xml:space="preserve"> 2:19,6</t>
  </si>
  <si>
    <t xml:space="preserve"> 2:28,5</t>
  </si>
  <si>
    <t xml:space="preserve"> 2:09,1</t>
  </si>
  <si>
    <t xml:space="preserve"> 2:10,2</t>
  </si>
  <si>
    <t xml:space="preserve"> 2:26,6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</si>
</sst>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1" fontId="2" fillId="0" borderId="10" xfId="36" applyNumberFormat="1" applyFont="1" applyBorder="1">
      <alignment/>
      <protection/>
    </xf>
    <xf numFmtId="47" fontId="2" fillId="0" borderId="10" xfId="36" applyNumberFormat="1" applyFont="1" applyBorder="1">
      <alignment/>
      <protection/>
    </xf>
    <xf numFmtId="49" fontId="2" fillId="33" borderId="10" xfId="36" applyNumberFormat="1" applyFont="1" applyFill="1" applyBorder="1" applyAlignment="1">
      <alignment horizontal="center"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39" fillId="0" borderId="11" xfId="0" applyFont="1" applyBorder="1" applyAlignment="1">
      <alignment/>
    </xf>
    <xf numFmtId="47" fontId="2" fillId="33" borderId="10" xfId="36" applyNumberFormat="1" applyFont="1" applyFill="1" applyBorder="1" applyAlignment="1">
      <alignment horizontal="center"/>
      <protection/>
    </xf>
    <xf numFmtId="0" fontId="0" fillId="35" borderId="0" xfId="36" applyFill="1">
      <alignment/>
      <protection/>
    </xf>
    <xf numFmtId="3" fontId="0" fillId="0" borderId="0" xfId="0" applyNumberFormat="1" applyFont="1" applyAlignment="1">
      <alignment/>
    </xf>
    <xf numFmtId="2" fontId="2" fillId="35" borderId="10" xfId="36" applyNumberFormat="1" applyFont="1" applyFill="1" applyBorder="1">
      <alignment/>
      <protection/>
    </xf>
    <xf numFmtId="47" fontId="2" fillId="35" borderId="10" xfId="36" applyNumberFormat="1" applyFont="1" applyFill="1" applyBorder="1">
      <alignment/>
      <protection/>
    </xf>
    <xf numFmtId="49" fontId="2" fillId="0" borderId="10" xfId="36" applyNumberFormat="1" applyFont="1" applyBorder="1" applyAlignment="1">
      <alignment horizontal="center"/>
      <protection/>
    </xf>
    <xf numFmtId="1" fontId="2" fillId="0" borderId="10" xfId="36" applyNumberFormat="1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2" fillId="0" borderId="10" xfId="36" applyFont="1" applyBorder="1" applyAlignment="1">
      <alignment horizontal="center"/>
      <protection/>
    </xf>
    <xf numFmtId="0" fontId="4" fillId="33" borderId="12" xfId="36" applyFont="1" applyFill="1" applyBorder="1">
      <alignment/>
      <protection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4"/>
  <sheetViews>
    <sheetView tabSelected="1" zoomScalePageLayoutView="0" workbookViewId="0" topLeftCell="A1">
      <selection activeCell="B24" sqref="B24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3" width="10.140625" style="1" customWidth="1"/>
    <col min="4" max="5" width="8.7109375" style="1" customWidth="1"/>
    <col min="6" max="6" width="15.8515625" style="1" bestFit="1" customWidth="1"/>
    <col min="7" max="7" width="13.28125" style="1" bestFit="1" customWidth="1"/>
    <col min="8" max="8" width="10.140625" style="1" bestFit="1" customWidth="1"/>
    <col min="9" max="16384" width="8.7109375" style="1" customWidth="1"/>
  </cols>
  <sheetData>
    <row r="1" spans="1:6" ht="12.75">
      <c r="A1" s="25" t="s">
        <v>76</v>
      </c>
      <c r="F1" s="25" t="s">
        <v>75</v>
      </c>
    </row>
    <row r="2" spans="1:8" ht="12.75">
      <c r="A2" s="3" t="s">
        <v>0</v>
      </c>
      <c r="B2" s="4" t="s">
        <v>1</v>
      </c>
      <c r="C2" s="3" t="s">
        <v>2</v>
      </c>
      <c r="F2" s="28" t="s">
        <v>0</v>
      </c>
      <c r="G2" s="28" t="s">
        <v>1</v>
      </c>
      <c r="H2" s="28" t="s">
        <v>2</v>
      </c>
    </row>
    <row r="3" spans="1:8" ht="12.75">
      <c r="A3" s="1" t="s">
        <v>5</v>
      </c>
      <c r="B3" s="2">
        <f>+Ústí!P13</f>
        <v>3165</v>
      </c>
      <c r="C3" s="1">
        <v>7</v>
      </c>
      <c r="F3" s="1" t="s">
        <v>4</v>
      </c>
      <c r="G3" s="29">
        <v>9063</v>
      </c>
      <c r="H3" s="29">
        <v>20</v>
      </c>
    </row>
    <row r="4" spans="1:8" ht="12.75">
      <c r="A4" s="1" t="s">
        <v>4</v>
      </c>
      <c r="B4" s="2">
        <f>+Polička!P13</f>
        <v>3157</v>
      </c>
      <c r="C4" s="1">
        <v>6</v>
      </c>
      <c r="F4" s="1" t="s">
        <v>5</v>
      </c>
      <c r="G4" s="29">
        <v>9068</v>
      </c>
      <c r="H4" s="29">
        <v>19</v>
      </c>
    </row>
    <row r="5" spans="1:8" ht="12.75">
      <c r="A5" s="1" t="s">
        <v>3</v>
      </c>
      <c r="B5" s="2">
        <f>+'SY A'!P13</f>
        <v>2613</v>
      </c>
      <c r="C5" s="1">
        <v>5</v>
      </c>
      <c r="F5" s="1" t="s">
        <v>7</v>
      </c>
      <c r="G5" s="29">
        <v>7761</v>
      </c>
      <c r="H5" s="29">
        <v>14</v>
      </c>
    </row>
    <row r="6" spans="1:8" ht="12.75">
      <c r="A6" s="1" t="s">
        <v>7</v>
      </c>
      <c r="B6" s="2">
        <f>+'SY B'!P13</f>
        <v>2084</v>
      </c>
      <c r="C6" s="1">
        <v>4</v>
      </c>
      <c r="F6" s="1" t="s">
        <v>3</v>
      </c>
      <c r="G6" s="29">
        <v>7334</v>
      </c>
      <c r="H6" s="29">
        <v>13</v>
      </c>
    </row>
    <row r="7" spans="1:8" ht="12.75">
      <c r="A7" s="25" t="s">
        <v>30</v>
      </c>
      <c r="B7" s="2">
        <f>+ČT!P13</f>
        <v>1671</v>
      </c>
      <c r="C7" s="1">
        <v>3</v>
      </c>
      <c r="F7" s="25" t="s">
        <v>30</v>
      </c>
      <c r="G7" s="29">
        <v>6026</v>
      </c>
      <c r="H7" s="29">
        <v>8</v>
      </c>
    </row>
    <row r="8" spans="1:8" ht="12.75">
      <c r="A8" s="25" t="s">
        <v>40</v>
      </c>
      <c r="B8" s="2">
        <f>+Žamberk!P13</f>
        <v>1640</v>
      </c>
      <c r="C8" s="1">
        <v>2</v>
      </c>
      <c r="F8" s="25" t="s">
        <v>40</v>
      </c>
      <c r="G8" s="29">
        <v>6618</v>
      </c>
      <c r="H8" s="29">
        <v>7</v>
      </c>
    </row>
    <row r="9" spans="1:8" ht="12.75">
      <c r="A9" s="1" t="s">
        <v>6</v>
      </c>
      <c r="B9" s="2">
        <f>+MT!P13</f>
        <v>1183</v>
      </c>
      <c r="C9" s="1">
        <v>1</v>
      </c>
      <c r="F9" s="1" t="s">
        <v>6</v>
      </c>
      <c r="G9" s="29">
        <v>3166</v>
      </c>
      <c r="H9" s="29">
        <v>3</v>
      </c>
    </row>
    <row r="12" ht="12.75">
      <c r="A12" s="25" t="s">
        <v>29</v>
      </c>
    </row>
    <row r="13" spans="1:3" ht="12.75">
      <c r="A13" s="3" t="s">
        <v>0</v>
      </c>
      <c r="B13" s="4" t="s">
        <v>1</v>
      </c>
      <c r="C13" s="3" t="s">
        <v>2</v>
      </c>
    </row>
    <row r="14" spans="1:3" ht="12.75">
      <c r="A14" s="1" t="s">
        <v>5</v>
      </c>
      <c r="B14" s="29">
        <f>VLOOKUP($A14,$A$2:$C$10,2,0)+VLOOKUP($A14,$F$2:$H$10,2,0)</f>
        <v>12233</v>
      </c>
      <c r="C14" s="29">
        <f>VLOOKUP($A14,$A$2:$C$9,3,0)+VLOOKUP($A14,$F$2:$H$10,3,0)</f>
        <v>26</v>
      </c>
    </row>
    <row r="15" spans="1:3" ht="12.75">
      <c r="A15" s="1" t="s">
        <v>4</v>
      </c>
      <c r="B15" s="29">
        <f aca="true" t="shared" si="0" ref="B15:B20">VLOOKUP($A15,$A$2:$C$10,2,0)+VLOOKUP($A15,$F$2:$H$10,2,0)</f>
        <v>12220</v>
      </c>
      <c r="C15" s="29">
        <f aca="true" t="shared" si="1" ref="C15:C20">VLOOKUP($A15,$A$2:$C$9,3,0)+VLOOKUP($A15,$F$2:$H$10,3,0)</f>
        <v>26</v>
      </c>
    </row>
    <row r="16" spans="1:3" ht="12.75">
      <c r="A16" s="1" t="s">
        <v>3</v>
      </c>
      <c r="B16" s="29">
        <f>VLOOKUP($A16,$A$2:$C$10,2,0)+VLOOKUP($A16,$F$2:$H$10,2,0)</f>
        <v>9947</v>
      </c>
      <c r="C16" s="29">
        <f>VLOOKUP($A16,$A$2:$C$9,3,0)+VLOOKUP($A16,$F$2:$H$10,3,0)</f>
        <v>18</v>
      </c>
    </row>
    <row r="17" spans="1:3" ht="12.75">
      <c r="A17" s="1" t="s">
        <v>7</v>
      </c>
      <c r="B17" s="29">
        <f t="shared" si="0"/>
        <v>9845</v>
      </c>
      <c r="C17" s="29">
        <f t="shared" si="1"/>
        <v>18</v>
      </c>
    </row>
    <row r="18" spans="1:3" ht="12.75">
      <c r="A18" s="25" t="s">
        <v>30</v>
      </c>
      <c r="B18" s="29">
        <f t="shared" si="0"/>
        <v>7697</v>
      </c>
      <c r="C18" s="29">
        <f t="shared" si="1"/>
        <v>11</v>
      </c>
    </row>
    <row r="19" spans="1:3" ht="12.75">
      <c r="A19" s="25" t="s">
        <v>40</v>
      </c>
      <c r="B19" s="29">
        <f t="shared" si="0"/>
        <v>8258</v>
      </c>
      <c r="C19" s="29">
        <f t="shared" si="1"/>
        <v>9</v>
      </c>
    </row>
    <row r="20" spans="1:3" ht="12.75">
      <c r="A20" s="1" t="s">
        <v>6</v>
      </c>
      <c r="B20" s="29">
        <f t="shared" si="0"/>
        <v>4349</v>
      </c>
      <c r="C20" s="29">
        <f t="shared" si="1"/>
        <v>4</v>
      </c>
    </row>
    <row r="24" ht="12.75">
      <c r="A24" s="2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3" customWidth="1"/>
    <col min="3" max="16384" width="8.7109375" style="1" customWidth="1"/>
  </cols>
  <sheetData>
    <row r="1" spans="1:2" ht="12.75">
      <c r="A1" s="1" t="s">
        <v>27</v>
      </c>
      <c r="B1" s="23" t="s">
        <v>28</v>
      </c>
    </row>
    <row r="2" spans="1:2" ht="12.75">
      <c r="A2" s="24">
        <v>6</v>
      </c>
      <c r="B2" s="23">
        <v>1170</v>
      </c>
    </row>
    <row r="3" spans="1:2" ht="12.75">
      <c r="A3" s="24">
        <v>6.1</v>
      </c>
      <c r="B3" s="23">
        <v>1130</v>
      </c>
    </row>
    <row r="4" spans="1:2" ht="12.75">
      <c r="A4" s="24">
        <v>6.2</v>
      </c>
      <c r="B4" s="23">
        <v>1091</v>
      </c>
    </row>
    <row r="5" spans="1:2" ht="12.75">
      <c r="A5" s="24">
        <v>6.3</v>
      </c>
      <c r="B5" s="23">
        <v>1052</v>
      </c>
    </row>
    <row r="6" spans="1:2" ht="12.75">
      <c r="A6" s="24">
        <v>6.4</v>
      </c>
      <c r="B6" s="23">
        <v>1014</v>
      </c>
    </row>
    <row r="7" spans="1:2" ht="12.75">
      <c r="A7" s="24">
        <v>6.5</v>
      </c>
      <c r="B7" s="23">
        <v>977</v>
      </c>
    </row>
    <row r="8" spans="1:2" ht="12.75">
      <c r="A8" s="24">
        <v>6.6</v>
      </c>
      <c r="B8" s="23">
        <v>940</v>
      </c>
    </row>
    <row r="9" spans="1:2" ht="12.75">
      <c r="A9" s="24">
        <v>6.7</v>
      </c>
      <c r="B9" s="23">
        <v>904</v>
      </c>
    </row>
    <row r="10" spans="1:2" ht="12.75">
      <c r="A10" s="24">
        <v>6.8</v>
      </c>
      <c r="B10" s="23">
        <v>868</v>
      </c>
    </row>
    <row r="11" spans="1:2" ht="12.75">
      <c r="A11" s="24">
        <v>6.9</v>
      </c>
      <c r="B11" s="23">
        <v>833</v>
      </c>
    </row>
    <row r="12" spans="1:2" ht="12.75">
      <c r="A12" s="24">
        <v>7</v>
      </c>
      <c r="B12" s="23">
        <v>799</v>
      </c>
    </row>
    <row r="13" spans="1:2" ht="12.75">
      <c r="A13" s="24">
        <v>7.1</v>
      </c>
      <c r="B13" s="23">
        <v>765</v>
      </c>
    </row>
    <row r="14" spans="1:2" ht="12.75">
      <c r="A14" s="24">
        <v>7.2</v>
      </c>
      <c r="B14" s="23">
        <v>732</v>
      </c>
    </row>
    <row r="15" spans="1:2" ht="12.75">
      <c r="A15" s="24">
        <v>7.3</v>
      </c>
      <c r="B15" s="23">
        <v>700</v>
      </c>
    </row>
    <row r="16" spans="1:2" ht="12.75">
      <c r="A16" s="24">
        <v>7.4</v>
      </c>
      <c r="B16" s="23">
        <v>668</v>
      </c>
    </row>
    <row r="17" spans="1:2" ht="12.75">
      <c r="A17" s="24">
        <v>7.5</v>
      </c>
      <c r="B17" s="23">
        <v>637</v>
      </c>
    </row>
    <row r="18" spans="1:2" ht="12.75">
      <c r="A18" s="24">
        <v>7.6</v>
      </c>
      <c r="B18" s="23">
        <v>607</v>
      </c>
    </row>
    <row r="19" spans="1:2" ht="12.75">
      <c r="A19" s="24">
        <v>7.7</v>
      </c>
      <c r="B19" s="23">
        <v>577</v>
      </c>
    </row>
    <row r="20" spans="1:2" ht="12.75">
      <c r="A20" s="24">
        <v>7.8</v>
      </c>
      <c r="B20" s="23">
        <v>548</v>
      </c>
    </row>
    <row r="21" spans="1:2" ht="12.75">
      <c r="A21" s="24">
        <v>7.9</v>
      </c>
      <c r="B21" s="23">
        <v>520</v>
      </c>
    </row>
    <row r="22" spans="1:2" ht="12.75">
      <c r="A22" s="24">
        <v>7.99999999999999</v>
      </c>
      <c r="B22" s="23">
        <v>492</v>
      </c>
    </row>
    <row r="23" spans="1:2" ht="12.75">
      <c r="A23" s="24">
        <v>8.1</v>
      </c>
      <c r="B23" s="23">
        <v>465</v>
      </c>
    </row>
    <row r="24" spans="1:2" ht="12.75">
      <c r="A24" s="24">
        <v>8.2</v>
      </c>
      <c r="B24" s="23">
        <v>439</v>
      </c>
    </row>
    <row r="25" spans="1:2" ht="12.75">
      <c r="A25" s="24">
        <v>8.3</v>
      </c>
      <c r="B25" s="23">
        <v>413</v>
      </c>
    </row>
    <row r="26" spans="1:2" ht="12.75">
      <c r="A26" s="24">
        <v>8.4</v>
      </c>
      <c r="B26" s="23">
        <v>388</v>
      </c>
    </row>
    <row r="27" spans="1:2" ht="12.75">
      <c r="A27" s="24">
        <v>8.5</v>
      </c>
      <c r="B27" s="23">
        <v>364</v>
      </c>
    </row>
    <row r="28" spans="1:2" ht="12.75">
      <c r="A28" s="24">
        <v>8.6</v>
      </c>
      <c r="B28" s="23">
        <v>340</v>
      </c>
    </row>
    <row r="29" spans="1:2" ht="12.75">
      <c r="A29" s="24">
        <v>8.7</v>
      </c>
      <c r="B29" s="23">
        <v>318</v>
      </c>
    </row>
    <row r="30" spans="1:2" ht="12.75">
      <c r="A30" s="24">
        <v>8.8</v>
      </c>
      <c r="B30" s="23">
        <v>295</v>
      </c>
    </row>
    <row r="31" spans="1:2" ht="12.75">
      <c r="A31" s="24">
        <v>8.9</v>
      </c>
      <c r="B31" s="23">
        <v>274</v>
      </c>
    </row>
    <row r="32" spans="1:2" ht="12.75">
      <c r="A32" s="24">
        <v>9</v>
      </c>
      <c r="B32" s="23">
        <v>253</v>
      </c>
    </row>
    <row r="33" spans="1:2" ht="12.75">
      <c r="A33" s="24">
        <v>9.1</v>
      </c>
      <c r="B33" s="23">
        <v>233</v>
      </c>
    </row>
    <row r="34" spans="1:2" ht="12.75">
      <c r="A34" s="24">
        <v>9.2</v>
      </c>
      <c r="B34" s="23">
        <v>214</v>
      </c>
    </row>
    <row r="35" spans="1:2" ht="12.75">
      <c r="A35" s="24">
        <v>9.3</v>
      </c>
      <c r="B35" s="23">
        <v>196</v>
      </c>
    </row>
    <row r="36" spans="1:2" ht="12.75">
      <c r="A36" s="24">
        <v>9.4</v>
      </c>
      <c r="B36" s="23">
        <v>178</v>
      </c>
    </row>
    <row r="37" spans="1:2" ht="12.75">
      <c r="A37" s="24">
        <v>9.5</v>
      </c>
      <c r="B37" s="23">
        <v>161</v>
      </c>
    </row>
    <row r="38" spans="1:2" ht="12.75">
      <c r="A38" s="24">
        <v>9.6</v>
      </c>
      <c r="B38" s="23">
        <v>145</v>
      </c>
    </row>
    <row r="39" spans="1:2" ht="12.75">
      <c r="A39" s="24">
        <v>9.7</v>
      </c>
      <c r="B39" s="23">
        <v>129</v>
      </c>
    </row>
    <row r="40" spans="1:2" ht="12.75">
      <c r="A40" s="24">
        <v>9.8</v>
      </c>
      <c r="B40" s="23">
        <v>115</v>
      </c>
    </row>
    <row r="41" spans="1:2" ht="12.75">
      <c r="A41" s="24">
        <v>9.9</v>
      </c>
      <c r="B41" s="23">
        <v>101</v>
      </c>
    </row>
    <row r="42" spans="1:2" ht="12.75">
      <c r="A42" s="24">
        <v>10</v>
      </c>
      <c r="B42" s="23">
        <v>88</v>
      </c>
    </row>
    <row r="43" spans="1:2" ht="12.75">
      <c r="A43" s="24">
        <v>10.1</v>
      </c>
      <c r="B43" s="23">
        <v>75</v>
      </c>
    </row>
    <row r="44" spans="1:2" ht="12.75">
      <c r="A44" s="24">
        <v>10.2</v>
      </c>
      <c r="B44" s="23">
        <v>64</v>
      </c>
    </row>
    <row r="45" spans="1:2" ht="12.75">
      <c r="A45" s="24">
        <v>10.3</v>
      </c>
      <c r="B45" s="23">
        <v>53</v>
      </c>
    </row>
    <row r="46" spans="1:2" ht="12.75">
      <c r="A46" s="24">
        <v>10.4</v>
      </c>
      <c r="B46" s="23">
        <v>44</v>
      </c>
    </row>
    <row r="47" spans="1:2" ht="12.75">
      <c r="A47" s="24">
        <v>10.5</v>
      </c>
      <c r="B47" s="23">
        <v>35</v>
      </c>
    </row>
    <row r="48" spans="1:2" ht="12.75">
      <c r="A48" s="24">
        <v>10.6</v>
      </c>
      <c r="B48" s="23">
        <v>27</v>
      </c>
    </row>
    <row r="49" spans="1:2" ht="12.75">
      <c r="A49" s="24">
        <v>10.7</v>
      </c>
      <c r="B49" s="23">
        <v>20</v>
      </c>
    </row>
    <row r="50" spans="1:2" ht="12.75">
      <c r="A50" s="24">
        <v>10.8</v>
      </c>
      <c r="B50" s="23">
        <v>14</v>
      </c>
    </row>
    <row r="51" spans="1:2" ht="12.75">
      <c r="A51" s="24">
        <v>10.9</v>
      </c>
      <c r="B51" s="23">
        <v>9</v>
      </c>
    </row>
    <row r="52" spans="1:2" ht="12.75">
      <c r="A52" s="24">
        <v>11</v>
      </c>
      <c r="B52" s="23">
        <v>5</v>
      </c>
    </row>
    <row r="53" spans="1:2" ht="12.75">
      <c r="A53" s="24">
        <v>11.1</v>
      </c>
      <c r="B53" s="23">
        <v>2</v>
      </c>
    </row>
    <row r="54" spans="1:2" ht="12.75">
      <c r="A54" s="24">
        <v>11.2</v>
      </c>
      <c r="B54" s="23">
        <v>0</v>
      </c>
    </row>
    <row r="55" spans="1:2" ht="12.75">
      <c r="A55" s="24">
        <v>11.3</v>
      </c>
      <c r="B55" s="23">
        <v>0</v>
      </c>
    </row>
    <row r="56" spans="1:2" ht="12.75">
      <c r="A56" s="24">
        <v>11.4</v>
      </c>
      <c r="B56" s="23">
        <v>0</v>
      </c>
    </row>
    <row r="57" spans="1:2" ht="12.75">
      <c r="A57" s="24">
        <v>11.5</v>
      </c>
      <c r="B57" s="23">
        <v>0</v>
      </c>
    </row>
    <row r="58" spans="1:2" ht="12.75">
      <c r="A58" s="24">
        <v>11.6</v>
      </c>
      <c r="B58" s="23">
        <v>0</v>
      </c>
    </row>
    <row r="59" spans="1:2" ht="12.75">
      <c r="A59" s="24">
        <v>11.7</v>
      </c>
      <c r="B59" s="23">
        <v>0</v>
      </c>
    </row>
    <row r="60" spans="1:2" ht="12.75">
      <c r="A60" s="24">
        <v>11.8</v>
      </c>
      <c r="B60" s="23">
        <v>0</v>
      </c>
    </row>
    <row r="61" spans="1:2" ht="12.75">
      <c r="A61" s="24">
        <v>11.9</v>
      </c>
      <c r="B61" s="23">
        <v>0</v>
      </c>
    </row>
    <row r="62" spans="1:2" ht="12.75">
      <c r="A62" s="24">
        <v>12</v>
      </c>
      <c r="B62" s="23">
        <v>0</v>
      </c>
    </row>
    <row r="63" spans="1:2" ht="12.75">
      <c r="A63" s="24">
        <v>12.1</v>
      </c>
      <c r="B63" s="23">
        <v>0</v>
      </c>
    </row>
    <row r="64" spans="1:2" ht="12.75">
      <c r="A64" s="24">
        <v>12.2</v>
      </c>
      <c r="B64" s="23">
        <v>0</v>
      </c>
    </row>
    <row r="65" spans="1:2" ht="12.75">
      <c r="A65" s="24">
        <v>12.3</v>
      </c>
      <c r="B65" s="23">
        <v>0</v>
      </c>
    </row>
    <row r="66" spans="1:2" ht="12.75">
      <c r="A66" s="24">
        <v>12.4</v>
      </c>
      <c r="B66" s="23">
        <v>0</v>
      </c>
    </row>
    <row r="67" spans="1:2" ht="12.75">
      <c r="A67" s="24">
        <v>12.5</v>
      </c>
      <c r="B67" s="23">
        <v>0</v>
      </c>
    </row>
    <row r="68" spans="1:2" ht="12.75">
      <c r="A68" s="24">
        <v>12.6</v>
      </c>
      <c r="B68" s="23">
        <v>0</v>
      </c>
    </row>
    <row r="69" spans="1:2" ht="12.75">
      <c r="A69" s="24">
        <v>12.7</v>
      </c>
      <c r="B69" s="23">
        <v>0</v>
      </c>
    </row>
    <row r="70" spans="1:2" ht="12.75">
      <c r="A70" s="24">
        <v>12.8</v>
      </c>
      <c r="B70" s="23">
        <v>0</v>
      </c>
    </row>
    <row r="71" spans="1:2" ht="12.75">
      <c r="A71" s="24">
        <v>12.9</v>
      </c>
      <c r="B71" s="23">
        <v>0</v>
      </c>
    </row>
    <row r="72" spans="1:2" ht="12.75">
      <c r="A72" s="24">
        <v>13</v>
      </c>
      <c r="B72" s="23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2">
      <selection activeCell="N7" sqref="N7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6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72</v>
      </c>
      <c r="C5" s="15" t="s">
        <v>32</v>
      </c>
      <c r="D5" s="30">
        <v>10.24</v>
      </c>
      <c r="E5" s="17"/>
      <c r="F5" s="18">
        <f>IF(D5&gt;0,IF(ISERROR(INT((58.015*POWER((11.5-D5),1.81)))),0,INT((58.015*POWER((11.5-D5),1.81)))),IF(ISERROR(VLOOKUP(E5,'60 m ručně'!A:B,2,0)),0,VLOOKUP(E5,'60 m ručně'!A:B,2,0)))</f>
        <v>88</v>
      </c>
      <c r="G5" s="9"/>
      <c r="H5" s="9">
        <v>345</v>
      </c>
      <c r="I5" s="9">
        <v>337</v>
      </c>
      <c r="J5" s="9">
        <f>MAX(G5:I5)</f>
        <v>345</v>
      </c>
      <c r="K5" s="18">
        <f>IF(ISERROR(INT((0.14354*POWER((J5-220),1.4)))),0,INT((0.14354*POWER((J5-220),1.4))))</f>
        <v>123</v>
      </c>
      <c r="L5" s="16">
        <v>23.98</v>
      </c>
      <c r="M5" s="18">
        <f>IF(ISERROR(INT((5.33*POWER((L5-10),1.1)))),0,INT((5.33*POWER((L5-10),1.1))))</f>
        <v>97</v>
      </c>
      <c r="N5" s="27" t="s">
        <v>115</v>
      </c>
      <c r="O5" s="19">
        <f>VLOOKUP(N5,'600 m'!D:E,2,0)</f>
        <v>383</v>
      </c>
      <c r="P5" s="26">
        <f>_xlfn.RANK.EQ(Q5:Q12,$Q$5:$Q$12)</f>
        <v>1</v>
      </c>
      <c r="Q5" s="18">
        <f>+O5+M5+K5+F5</f>
        <v>691</v>
      </c>
    </row>
    <row r="6" spans="1:17" ht="42" customHeight="1">
      <c r="A6" s="13">
        <v>2</v>
      </c>
      <c r="B6" s="14" t="s">
        <v>36</v>
      </c>
      <c r="C6" s="15" t="s">
        <v>31</v>
      </c>
      <c r="D6" s="30">
        <v>10.74</v>
      </c>
      <c r="E6" s="17"/>
      <c r="F6" s="18">
        <f>IF(D6&gt;0,IF(ISERROR(INT((58.015*POWER((11.5-D6),1.81)))),0,INT((58.015*POWER((11.5-D6),1.81)))),IF(ISERROR(VLOOKUP(E6,'60 m ručně'!A:B,2,0)),0,VLOOKUP(E6,'60 m ručně'!A:B,2,0)))</f>
        <v>35</v>
      </c>
      <c r="G6" s="9"/>
      <c r="H6" s="9">
        <v>318</v>
      </c>
      <c r="I6" s="9">
        <v>318</v>
      </c>
      <c r="J6" s="9">
        <f>MAX(G6:I6)</f>
        <v>318</v>
      </c>
      <c r="K6" s="18">
        <f>IF(ISERROR(INT((0.14354*POWER((J6-220),1.4)))),0,INT((0.14354*POWER((J6-220),1.4))))</f>
        <v>88</v>
      </c>
      <c r="L6" s="16">
        <v>23.63</v>
      </c>
      <c r="M6" s="18">
        <f>IF(ISERROR(INT((5.33*POWER((L6-10),1.1)))),0,INT((5.33*POWER((L6-10),1.1))))</f>
        <v>94</v>
      </c>
      <c r="N6" s="22" t="s">
        <v>116</v>
      </c>
      <c r="O6" s="19">
        <f>VLOOKUP(N6,'600 m'!D:E,2,0)</f>
        <v>369</v>
      </c>
      <c r="P6" s="26">
        <f>_xlfn.RANK.EQ(Q6:Q12,$Q$5:$Q$12)</f>
        <v>2</v>
      </c>
      <c r="Q6" s="18">
        <f>+O6+M6+K6+F6</f>
        <v>586</v>
      </c>
    </row>
    <row r="7" spans="1:17" ht="42" customHeight="1">
      <c r="A7" s="13">
        <v>3</v>
      </c>
      <c r="B7" s="14" t="s">
        <v>37</v>
      </c>
      <c r="C7" s="15" t="s">
        <v>31</v>
      </c>
      <c r="D7" s="30">
        <v>11.25</v>
      </c>
      <c r="E7" s="17"/>
      <c r="F7" s="18">
        <f>IF(D7&gt;0,IF(ISERROR(INT((58.015*POWER((11.5-D7),1.81)))),0,INT((58.015*POWER((11.5-D7),1.81)))),IF(ISERROR(VLOOKUP(E7,'60 m ručně'!A:B,2,0)),0,VLOOKUP(E7,'60 m ručně'!A:B,2,0)))</f>
        <v>4</v>
      </c>
      <c r="G7" s="9">
        <v>293</v>
      </c>
      <c r="H7" s="9"/>
      <c r="I7" s="9">
        <v>308</v>
      </c>
      <c r="J7" s="9">
        <f>MAX(G7:I7)</f>
        <v>308</v>
      </c>
      <c r="K7" s="18">
        <f>IF(ISERROR(INT((0.14354*POWER((J7-220),1.4)))),0,INT((0.14354*POWER((J7-220),1.4))))</f>
        <v>75</v>
      </c>
      <c r="L7" s="16">
        <v>27.83</v>
      </c>
      <c r="M7" s="18">
        <f>IF(ISERROR(INT((5.33*POWER((L7-10),1.1)))),0,INT((5.33*POWER((L7-10),1.1))))</f>
        <v>126</v>
      </c>
      <c r="N7" s="22" t="s">
        <v>117</v>
      </c>
      <c r="O7" s="19">
        <f>VLOOKUP(N7,'600 m'!D:E,2,0)</f>
        <v>189</v>
      </c>
      <c r="P7" s="26">
        <f>_xlfn.RANK.EQ(Q7:Q13,$Q$5:$Q$12)</f>
        <v>3</v>
      </c>
      <c r="Q7" s="18">
        <f>+O7+M7+K7+F7</f>
        <v>394</v>
      </c>
    </row>
    <row r="8" spans="1:17" ht="42" customHeight="1">
      <c r="A8" s="13">
        <v>4</v>
      </c>
      <c r="B8" s="14"/>
      <c r="C8" s="15"/>
      <c r="D8" s="30"/>
      <c r="E8" s="17"/>
      <c r="F8" s="18"/>
      <c r="G8" s="9"/>
      <c r="H8" s="9"/>
      <c r="I8" s="9"/>
      <c r="J8" s="9"/>
      <c r="K8" s="18"/>
      <c r="L8" s="16"/>
      <c r="M8" s="18"/>
      <c r="N8" s="22"/>
      <c r="O8" s="19"/>
      <c r="P8" s="26"/>
      <c r="Q8" s="18"/>
    </row>
    <row r="9" spans="1:17" ht="42" customHeight="1">
      <c r="A9" s="13">
        <v>5</v>
      </c>
      <c r="B9" s="14"/>
      <c r="C9" s="15"/>
      <c r="D9" s="30"/>
      <c r="E9" s="17"/>
      <c r="F9" s="18"/>
      <c r="G9" s="9"/>
      <c r="H9" s="9"/>
      <c r="I9" s="9"/>
      <c r="J9" s="9"/>
      <c r="K9" s="18"/>
      <c r="L9" s="16"/>
      <c r="M9" s="18"/>
      <c r="N9" s="22"/>
      <c r="O9" s="19"/>
      <c r="P9" s="26"/>
      <c r="Q9" s="18"/>
    </row>
    <row r="10" spans="1:17" ht="42" customHeight="1">
      <c r="A10" s="13">
        <v>6</v>
      </c>
      <c r="B10" s="14"/>
      <c r="C10" s="1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6">
        <f>SUMIF(P5:P12,"&lt;=4",Q5:Q12)</f>
        <v>1671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8" sqref="N8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6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110</v>
      </c>
      <c r="C5" s="15" t="s">
        <v>33</v>
      </c>
      <c r="D5" s="30">
        <v>10.99</v>
      </c>
      <c r="E5" s="17"/>
      <c r="F5" s="18">
        <f>IF(D5&gt;0,IF(ISERROR(INT((58.015*POWER((11.5-D5),1.81)))),0,INT((58.015*POWER((11.5-D5),1.81)))),IF(ISERROR(VLOOKUP(E5,'60 m ručně'!A:B,2,0)),0,VLOOKUP(E5,'60 m ručně'!A:B,2,0)))</f>
        <v>17</v>
      </c>
      <c r="G5" s="9">
        <v>338</v>
      </c>
      <c r="H5" s="9"/>
      <c r="I5" s="9">
        <v>323</v>
      </c>
      <c r="J5" s="9">
        <f>MAX(G5:I5)</f>
        <v>338</v>
      </c>
      <c r="K5" s="18">
        <f>IF(ISERROR(INT((0.14354*POWER((J5-220),1.4)))),0,INT((0.14354*POWER((J5-220),1.4))))</f>
        <v>114</v>
      </c>
      <c r="L5" s="16">
        <v>26.44</v>
      </c>
      <c r="M5" s="18">
        <f>IF(ISERROR(INT((5.33*POWER((L5-10),1.1)))),0,INT((5.33*POWER((L5-10),1.1))))</f>
        <v>115</v>
      </c>
      <c r="N5" s="27" t="s">
        <v>112</v>
      </c>
      <c r="O5" s="19">
        <f>VLOOKUP(N5,'600 m'!D:E,2,0)</f>
        <v>203</v>
      </c>
      <c r="P5" s="26">
        <f>_xlfn.RANK.EQ(Q5:Q12,$Q$5:$Q$12)</f>
        <v>1</v>
      </c>
      <c r="Q5" s="18">
        <f>+O5+M5+K5+F5</f>
        <v>449</v>
      </c>
    </row>
    <row r="6" spans="1:17" ht="42" customHeight="1">
      <c r="A6" s="13">
        <v>2</v>
      </c>
      <c r="B6" s="14" t="s">
        <v>69</v>
      </c>
      <c r="C6" s="15" t="s">
        <v>31</v>
      </c>
      <c r="D6" s="30">
        <v>12.94</v>
      </c>
      <c r="E6" s="17"/>
      <c r="F6" s="18">
        <f>IF(D6&gt;0,IF(ISERROR(INT((58.015*POWER((11.5-D6),1.81)))),0,INT((58.015*POWER((11.5-D6),1.81)))),IF(ISERROR(VLOOKUP(E6,'60 m ručně'!A:B,2,0)),0,VLOOKUP(E6,'60 m ručně'!A:B,2,0)))</f>
        <v>0</v>
      </c>
      <c r="G6" s="9"/>
      <c r="H6" s="9"/>
      <c r="I6" s="9">
        <v>232</v>
      </c>
      <c r="J6" s="9">
        <f>MAX(G6:I6)</f>
        <v>232</v>
      </c>
      <c r="K6" s="18">
        <f>IF(ISERROR(INT((0.14354*POWER((J6-220),1.4)))),0,INT((0.14354*POWER((J6-220),1.4))))</f>
        <v>4</v>
      </c>
      <c r="L6" s="16">
        <v>23.43</v>
      </c>
      <c r="M6" s="18">
        <f>IF(ISERROR(INT((5.33*POWER((L6-10),1.1)))),0,INT((5.33*POWER((L6-10),1.1))))</f>
        <v>92</v>
      </c>
      <c r="N6" s="27"/>
      <c r="O6" s="19"/>
      <c r="P6" s="26">
        <f>_xlfn.RANK.EQ(Q6:Q12,$Q$5:$Q$12)</f>
        <v>4</v>
      </c>
      <c r="Q6" s="18">
        <f>+O6+M6+K6+F6</f>
        <v>96</v>
      </c>
    </row>
    <row r="7" spans="1:17" ht="42" customHeight="1">
      <c r="A7" s="13">
        <v>3</v>
      </c>
      <c r="B7" s="14" t="s">
        <v>70</v>
      </c>
      <c r="C7" s="15" t="s">
        <v>34</v>
      </c>
      <c r="D7" s="30">
        <v>11.07</v>
      </c>
      <c r="E7" s="17"/>
      <c r="F7" s="18">
        <f>IF(D7&gt;0,IF(ISERROR(INT((58.015*POWER((11.5-D7),1.81)))),0,INT((58.015*POWER((11.5-D7),1.81)))),IF(ISERROR(VLOOKUP(E7,'60 m ručně'!A:B,2,0)),0,VLOOKUP(E7,'60 m ručně'!A:B,2,0)))</f>
        <v>12</v>
      </c>
      <c r="G7" s="9">
        <v>281</v>
      </c>
      <c r="H7" s="9">
        <v>289</v>
      </c>
      <c r="I7" s="9">
        <v>261</v>
      </c>
      <c r="J7" s="9">
        <f>MAX(G7:I7)</f>
        <v>289</v>
      </c>
      <c r="K7" s="18">
        <f>IF(ISERROR(INT((0.14354*POWER((J7-220),1.4)))),0,INT((0.14354*POWER((J7-220),1.4))))</f>
        <v>53</v>
      </c>
      <c r="L7" s="16">
        <v>16.66</v>
      </c>
      <c r="M7" s="18">
        <f>IF(ISERROR(INT((5.33*POWER((L7-10),1.1)))),0,INT((5.33*POWER((L7-10),1.1))))</f>
        <v>42</v>
      </c>
      <c r="N7" s="22" t="s">
        <v>113</v>
      </c>
      <c r="O7" s="19">
        <f>VLOOKUP(N7,'600 m'!D:E,2,0)</f>
        <v>259</v>
      </c>
      <c r="P7" s="26">
        <f>_xlfn.RANK.EQ(Q7:Q13,$Q$5:$Q$12)</f>
        <v>2</v>
      </c>
      <c r="Q7" s="18">
        <f>+O7+M7+K7+F7</f>
        <v>366</v>
      </c>
    </row>
    <row r="8" spans="1:17" ht="42" customHeight="1">
      <c r="A8" s="13">
        <v>4</v>
      </c>
      <c r="B8" s="14" t="s">
        <v>111</v>
      </c>
      <c r="C8" s="15" t="s">
        <v>31</v>
      </c>
      <c r="D8" s="30">
        <v>12.14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234</v>
      </c>
      <c r="H8" s="9"/>
      <c r="I8" s="9">
        <v>252</v>
      </c>
      <c r="J8" s="9">
        <f>MAX(G8:I8)</f>
        <v>252</v>
      </c>
      <c r="K8" s="18">
        <f>IF(ISERROR(INT((0.14354*POWER((J8-220),1.4)))),0,INT((0.14354*POWER((J8-220),1.4))))</f>
        <v>18</v>
      </c>
      <c r="L8" s="16">
        <v>22.07</v>
      </c>
      <c r="M8" s="18">
        <f>IF(ISERROR(INT((5.33*POWER((L8-10),1.1)))),0,INT((5.33*POWER((L8-10),1.1))))</f>
        <v>82</v>
      </c>
      <c r="N8" s="22" t="s">
        <v>114</v>
      </c>
      <c r="O8" s="19">
        <f>VLOOKUP(N8,'600 m'!D:E,2,0)</f>
        <v>172</v>
      </c>
      <c r="P8" s="26">
        <f>_xlfn.RANK.EQ(Q8:Q14,$Q$5:$Q$12)</f>
        <v>3</v>
      </c>
      <c r="Q8" s="18">
        <f>+O8+M8+K8+F8</f>
        <v>272</v>
      </c>
    </row>
    <row r="9" spans="1:17" ht="42" customHeight="1">
      <c r="A9" s="13">
        <v>5</v>
      </c>
      <c r="B9" s="14"/>
      <c r="C9" s="15"/>
      <c r="D9" s="30"/>
      <c r="E9" s="17"/>
      <c r="F9" s="18"/>
      <c r="G9" s="9"/>
      <c r="H9" s="9"/>
      <c r="I9" s="9"/>
      <c r="J9" s="9"/>
      <c r="K9" s="18"/>
      <c r="L9" s="16"/>
      <c r="M9" s="18"/>
      <c r="N9" s="22"/>
      <c r="O9" s="19"/>
      <c r="P9" s="26"/>
      <c r="Q9" s="18"/>
    </row>
    <row r="10" spans="1:17" ht="42" customHeight="1">
      <c r="A10" s="13">
        <v>6</v>
      </c>
      <c r="B10" s="14"/>
      <c r="C10" s="1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6">
        <f>SUMIF(P5:P12,"&lt;=4",Q5:Q12)</f>
        <v>1183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3">
      <selection activeCell="N11" sqref="N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6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38</v>
      </c>
      <c r="C5" s="15" t="s">
        <v>33</v>
      </c>
      <c r="D5" s="30">
        <v>10.3</v>
      </c>
      <c r="E5" s="17"/>
      <c r="F5" s="18">
        <f>IF(D5&gt;0,IF(ISERROR(INT((58.015*POWER((11.5-D5),1.81)))),0,INT((58.015*POWER((11.5-D5),1.81)))),IF(ISERROR(VLOOKUP(E5,'60 m ručně'!A:B,2,0)),0,VLOOKUP(E5,'60 m ručně'!A:B,2,0)))</f>
        <v>80</v>
      </c>
      <c r="G5" s="9">
        <v>335</v>
      </c>
      <c r="H5" s="9">
        <v>301</v>
      </c>
      <c r="I5" s="9"/>
      <c r="J5" s="9">
        <f aca="true" t="shared" si="0" ref="J5:J11">MAX(G5:I5)</f>
        <v>335</v>
      </c>
      <c r="K5" s="18">
        <f aca="true" t="shared" si="1" ref="K5:K11">IF(ISERROR(INT((0.14354*POWER((J5-220),1.4)))),0,INT((0.14354*POWER((J5-220),1.4))))</f>
        <v>110</v>
      </c>
      <c r="L5" s="16">
        <v>41.23</v>
      </c>
      <c r="M5" s="18">
        <f aca="true" t="shared" si="2" ref="M5:M11">IF(ISERROR(INT((5.33*POWER((L5-10),1.1)))),0,INT((5.33*POWER((L5-10),1.1))))</f>
        <v>234</v>
      </c>
      <c r="N5" s="27" t="s">
        <v>102</v>
      </c>
      <c r="O5" s="19">
        <f>VLOOKUP(N5,'600 m'!D:E,2,0)</f>
        <v>451</v>
      </c>
      <c r="P5" s="26">
        <f>_xlfn.RANK.EQ(Q5:Q12,$Q$5:$Q$12)</f>
        <v>1</v>
      </c>
      <c r="Q5" s="18">
        <f aca="true" t="shared" si="3" ref="Q5:Q11">+O5+M5+K5+F5</f>
        <v>875</v>
      </c>
    </row>
    <row r="6" spans="1:17" ht="42" customHeight="1">
      <c r="A6" s="13">
        <v>2</v>
      </c>
      <c r="B6" s="14" t="s">
        <v>61</v>
      </c>
      <c r="C6" s="15" t="s">
        <v>33</v>
      </c>
      <c r="D6" s="30">
        <v>10.66</v>
      </c>
      <c r="E6" s="17"/>
      <c r="F6" s="18">
        <f>IF(D6&gt;0,IF(ISERROR(INT((58.015*POWER((11.5-D6),1.81)))),0,INT((58.015*POWER((11.5-D6),1.81)))),IF(ISERROR(VLOOKUP(E6,'60 m ručně'!A:B,2,0)),0,VLOOKUP(E6,'60 m ručně'!A:B,2,0)))</f>
        <v>42</v>
      </c>
      <c r="G6" s="9">
        <v>311</v>
      </c>
      <c r="H6" s="9">
        <v>332</v>
      </c>
      <c r="I6" s="9">
        <v>316</v>
      </c>
      <c r="J6" s="9">
        <f t="shared" si="0"/>
        <v>332</v>
      </c>
      <c r="K6" s="18">
        <f t="shared" si="1"/>
        <v>106</v>
      </c>
      <c r="L6" s="16">
        <v>43.22</v>
      </c>
      <c r="M6" s="18">
        <f t="shared" si="2"/>
        <v>251</v>
      </c>
      <c r="N6" s="22" t="s">
        <v>62</v>
      </c>
      <c r="O6" s="19">
        <f>VLOOKUP(N6,'600 m'!D:E,2,0)</f>
        <v>272</v>
      </c>
      <c r="P6" s="26">
        <f>_xlfn.RANK.EQ(Q6:Q12,$Q$5:$Q$12)</f>
        <v>4</v>
      </c>
      <c r="Q6" s="18">
        <f t="shared" si="3"/>
        <v>671</v>
      </c>
    </row>
    <row r="7" spans="1:17" ht="42" customHeight="1">
      <c r="A7" s="13">
        <v>3</v>
      </c>
      <c r="B7" s="14" t="s">
        <v>100</v>
      </c>
      <c r="C7" s="15" t="s">
        <v>31</v>
      </c>
      <c r="D7" s="30">
        <v>10.31</v>
      </c>
      <c r="E7" s="17"/>
      <c r="F7" s="18">
        <f>IF(D7&gt;0,IF(ISERROR(INT((58.015*POWER((11.5-D7),1.81)))),0,INT((58.015*POWER((11.5-D7),1.81)))),IF(ISERROR(VLOOKUP(E7,'60 m ručně'!A:B,2,0)),0,VLOOKUP(E7,'60 m ručně'!A:B,2,0)))</f>
        <v>79</v>
      </c>
      <c r="G7" s="9"/>
      <c r="H7" s="9">
        <v>359</v>
      </c>
      <c r="I7" s="9">
        <v>332</v>
      </c>
      <c r="J7" s="9">
        <f t="shared" si="0"/>
        <v>359</v>
      </c>
      <c r="K7" s="18">
        <f t="shared" si="1"/>
        <v>143</v>
      </c>
      <c r="L7" s="16">
        <v>38.05</v>
      </c>
      <c r="M7" s="18">
        <f t="shared" si="2"/>
        <v>208</v>
      </c>
      <c r="N7" s="22" t="s">
        <v>103</v>
      </c>
      <c r="O7" s="19">
        <f>VLOOKUP(N7,'600 m'!D:E,2,0)</f>
        <v>440</v>
      </c>
      <c r="P7" s="26">
        <f>_xlfn.RANK.EQ(Q7:Q13,$Q$5:$Q$12)</f>
        <v>2</v>
      </c>
      <c r="Q7" s="18">
        <f t="shared" si="3"/>
        <v>870</v>
      </c>
    </row>
    <row r="8" spans="1:17" ht="42" customHeight="1">
      <c r="A8" s="13">
        <v>4</v>
      </c>
      <c r="B8" s="14" t="s">
        <v>101</v>
      </c>
      <c r="C8" s="15" t="s">
        <v>31</v>
      </c>
      <c r="D8" s="30">
        <v>10.32</v>
      </c>
      <c r="E8" s="17"/>
      <c r="F8" s="18">
        <f>IF(D8&gt;0,IF(ISERROR(INT((58.015*POWER((11.5-D8),1.81)))),0,INT((58.015*POWER((11.5-D8),1.81)))),IF(ISERROR(VLOOKUP(E8,'60 m ručně'!A:B,2,0)),0,VLOOKUP(E8,'60 m ručně'!A:B,2,0)))</f>
        <v>78</v>
      </c>
      <c r="G8" s="9">
        <v>291</v>
      </c>
      <c r="H8" s="9">
        <v>279</v>
      </c>
      <c r="I8" s="9">
        <v>316</v>
      </c>
      <c r="J8" s="9">
        <f t="shared" si="0"/>
        <v>316</v>
      </c>
      <c r="K8" s="18">
        <f t="shared" si="1"/>
        <v>85</v>
      </c>
      <c r="L8" s="16">
        <v>27.58</v>
      </c>
      <c r="M8" s="18">
        <f t="shared" si="2"/>
        <v>124</v>
      </c>
      <c r="N8" s="22" t="s">
        <v>104</v>
      </c>
      <c r="O8" s="19">
        <f>VLOOKUP(N8,'600 m'!D:E,2,0)</f>
        <v>454</v>
      </c>
      <c r="P8" s="26">
        <f>_xlfn.RANK.EQ(Q8:Q14,$Q$5:$Q$12)</f>
        <v>3</v>
      </c>
      <c r="Q8" s="18">
        <f t="shared" si="3"/>
        <v>741</v>
      </c>
    </row>
    <row r="9" spans="1:17" ht="42" customHeight="1">
      <c r="A9" s="13">
        <v>5</v>
      </c>
      <c r="B9" s="14" t="s">
        <v>39</v>
      </c>
      <c r="C9" s="15" t="s">
        <v>33</v>
      </c>
      <c r="D9" s="30">
        <v>10.85</v>
      </c>
      <c r="E9" s="17"/>
      <c r="F9" s="18">
        <f>IF(D9&gt;0,IF(ISERROR(INT((58.015*POWER((11.5-D9),1.81)))),0,INT((58.015*POWER((11.5-D9),1.81)))),IF(ISERROR(VLOOKUP(E9,'60 m ručně'!A:B,2,0)),0,VLOOKUP(E9,'60 m ručně'!A:B,2,0)))</f>
        <v>26</v>
      </c>
      <c r="G9" s="9">
        <v>334</v>
      </c>
      <c r="H9" s="9">
        <v>301</v>
      </c>
      <c r="I9" s="9">
        <v>333</v>
      </c>
      <c r="J9" s="9">
        <f t="shared" si="0"/>
        <v>334</v>
      </c>
      <c r="K9" s="18">
        <f t="shared" si="1"/>
        <v>108</v>
      </c>
      <c r="L9" s="16">
        <v>26.21</v>
      </c>
      <c r="M9" s="18">
        <f t="shared" si="2"/>
        <v>114</v>
      </c>
      <c r="N9" s="22" t="s">
        <v>105</v>
      </c>
      <c r="O9" s="19">
        <f>VLOOKUP(N9,'600 m'!D:E,2,0)</f>
        <v>204</v>
      </c>
      <c r="P9" s="26">
        <f>_xlfn.RANK.EQ(Q9:Q15,$Q$5:$Q$12)</f>
        <v>7</v>
      </c>
      <c r="Q9" s="18">
        <f t="shared" si="3"/>
        <v>452</v>
      </c>
    </row>
    <row r="10" spans="1:17" ht="42" customHeight="1">
      <c r="A10" s="13">
        <v>6</v>
      </c>
      <c r="B10" s="14" t="s">
        <v>42</v>
      </c>
      <c r="C10" s="15" t="s">
        <v>32</v>
      </c>
      <c r="D10" s="30">
        <v>11.28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3</v>
      </c>
      <c r="G10" s="9">
        <v>320</v>
      </c>
      <c r="H10" s="9">
        <v>317</v>
      </c>
      <c r="I10" s="9">
        <v>324</v>
      </c>
      <c r="J10" s="9">
        <f t="shared" si="0"/>
        <v>324</v>
      </c>
      <c r="K10" s="18">
        <f t="shared" si="1"/>
        <v>95</v>
      </c>
      <c r="L10" s="16">
        <v>32.05</v>
      </c>
      <c r="M10" s="18">
        <f t="shared" si="2"/>
        <v>160</v>
      </c>
      <c r="N10" s="22" t="s">
        <v>106</v>
      </c>
      <c r="O10" s="19">
        <f>VLOOKUP(N10,'600 m'!D:E,2,0)</f>
        <v>228</v>
      </c>
      <c r="P10" s="26">
        <f>_xlfn.RANK.EQ(Q10:Q16,$Q$5:$Q$12)</f>
        <v>6</v>
      </c>
      <c r="Q10" s="18">
        <f t="shared" si="3"/>
        <v>486</v>
      </c>
    </row>
    <row r="11" spans="1:17" ht="42" customHeight="1">
      <c r="A11" s="13">
        <v>7</v>
      </c>
      <c r="B11" s="14" t="s">
        <v>41</v>
      </c>
      <c r="C11" s="15" t="s">
        <v>31</v>
      </c>
      <c r="D11" s="30">
        <v>10.8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30</v>
      </c>
      <c r="G11" s="9">
        <v>328</v>
      </c>
      <c r="H11" s="9">
        <v>347</v>
      </c>
      <c r="I11" s="9">
        <v>338</v>
      </c>
      <c r="J11" s="9">
        <f t="shared" si="0"/>
        <v>347</v>
      </c>
      <c r="K11" s="18">
        <f t="shared" si="1"/>
        <v>126</v>
      </c>
      <c r="L11" s="16">
        <v>22.74</v>
      </c>
      <c r="M11" s="18">
        <f t="shared" si="2"/>
        <v>87</v>
      </c>
      <c r="N11" s="27" t="s">
        <v>66</v>
      </c>
      <c r="O11" s="19">
        <f>VLOOKUP(N11,'600 m'!D:E,2,0)</f>
        <v>354</v>
      </c>
      <c r="P11" s="26">
        <f>_xlfn.RANK.EQ(Q11:Q18,$Q$5:$Q$12)</f>
        <v>5</v>
      </c>
      <c r="Q11" s="18">
        <f t="shared" si="3"/>
        <v>597</v>
      </c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6">
        <f>SUMIF(P5:P12,"&lt;=4",Q5:Q12)</f>
        <v>3157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1" sqref="N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6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43</v>
      </c>
      <c r="C5" s="32" t="s">
        <v>31</v>
      </c>
      <c r="D5" s="30">
        <v>10.26</v>
      </c>
      <c r="E5" s="17"/>
      <c r="F5" s="18">
        <f>IF(D5&gt;0,IF(ISERROR(INT((58.015*POWER((11.5-D5),1.81)))),0,INT((58.015*POWER((11.5-D5),1.81)))),IF(ISERROR(VLOOKUP(E5,'60 m ručně'!A:B,2,0)),0,VLOOKUP(E5,'60 m ručně'!A:B,2,0)))</f>
        <v>85</v>
      </c>
      <c r="G5" s="9">
        <v>307</v>
      </c>
      <c r="H5" s="9">
        <v>342</v>
      </c>
      <c r="I5" s="9">
        <v>346</v>
      </c>
      <c r="J5" s="9">
        <f aca="true" t="shared" si="0" ref="J5:J11">MAX(G5:I5)</f>
        <v>346</v>
      </c>
      <c r="K5" s="18">
        <f aca="true" t="shared" si="1" ref="K5:K11">IF(ISERROR(INT((0.14354*POWER((J5-220),1.4)))),0,INT((0.14354*POWER((J5-220),1.4))))</f>
        <v>125</v>
      </c>
      <c r="L5" s="16">
        <v>52.52</v>
      </c>
      <c r="M5" s="18">
        <f aca="true" t="shared" si="2" ref="M5:M11">IF(ISERROR(INT((5.33*POWER((L5-10),1.1)))),0,INT((5.33*POWER((L5-10),1.1))))</f>
        <v>329</v>
      </c>
      <c r="N5" s="27" t="s">
        <v>73</v>
      </c>
      <c r="O5" s="19">
        <f>VLOOKUP(N5,'600 m'!D:E,2,0)</f>
        <v>474</v>
      </c>
      <c r="P5" s="26">
        <f>_xlfn.RANK.EQ(Q5:Q12,$Q$5:$Q$12)</f>
        <v>1</v>
      </c>
      <c r="Q5" s="18">
        <f aca="true" t="shared" si="3" ref="Q5:Q11">+O5+M5+K5+F5</f>
        <v>1013</v>
      </c>
    </row>
    <row r="6" spans="1:17" ht="42" customHeight="1">
      <c r="A6" s="13">
        <v>2</v>
      </c>
      <c r="B6" s="14" t="s">
        <v>44</v>
      </c>
      <c r="C6" s="32" t="s">
        <v>33</v>
      </c>
      <c r="D6" s="30">
        <v>10.7</v>
      </c>
      <c r="E6" s="17"/>
      <c r="F6" s="18">
        <f>IF(D6&gt;0,IF(ISERROR(INT((58.015*POWER((11.5-D6),1.81)))),0,INT((58.015*POWER((11.5-D6),1.81)))),IF(ISERROR(VLOOKUP(E6,'60 m ručně'!A:B,2,0)),0,VLOOKUP(E6,'60 m ručně'!A:B,2,0)))</f>
        <v>38</v>
      </c>
      <c r="G6" s="9">
        <v>323</v>
      </c>
      <c r="H6" s="9">
        <v>326</v>
      </c>
      <c r="I6" s="9">
        <v>310</v>
      </c>
      <c r="J6" s="9">
        <f t="shared" si="0"/>
        <v>326</v>
      </c>
      <c r="K6" s="18">
        <f t="shared" si="1"/>
        <v>98</v>
      </c>
      <c r="L6" s="16">
        <v>42.76</v>
      </c>
      <c r="M6" s="18">
        <f t="shared" si="2"/>
        <v>247</v>
      </c>
      <c r="N6" s="27" t="s">
        <v>96</v>
      </c>
      <c r="O6" s="19">
        <f>VLOOKUP(N6,'600 m'!D:E,2,0)</f>
        <v>129</v>
      </c>
      <c r="P6" s="26">
        <f aca="true" t="shared" si="4" ref="P6:P11">_xlfn.RANK.EQ(Q6:Q13,$Q$5:$Q$12)</f>
        <v>3</v>
      </c>
      <c r="Q6" s="18">
        <f t="shared" si="3"/>
        <v>512</v>
      </c>
    </row>
    <row r="7" spans="1:17" ht="42" customHeight="1">
      <c r="A7" s="13">
        <v>3</v>
      </c>
      <c r="B7" s="14" t="s">
        <v>47</v>
      </c>
      <c r="C7" s="32" t="s">
        <v>32</v>
      </c>
      <c r="D7" s="30">
        <v>10.05</v>
      </c>
      <c r="E7" s="17"/>
      <c r="F7" s="18">
        <f>IF(D7&gt;0,IF(ISERROR(INT((58.015*POWER((11.5-D7),1.81)))),0,INT((58.015*POWER((11.5-D7),1.81)))),IF(ISERROR(VLOOKUP(E7,'60 m ručně'!A:B,2,0)),0,VLOOKUP(E7,'60 m ručně'!A:B,2,0)))</f>
        <v>113</v>
      </c>
      <c r="G7" s="9">
        <v>294</v>
      </c>
      <c r="H7" s="9">
        <v>308</v>
      </c>
      <c r="I7" s="9">
        <v>301</v>
      </c>
      <c r="J7" s="9">
        <f>MAX(G7:I7)</f>
        <v>308</v>
      </c>
      <c r="K7" s="18">
        <f>IF(ISERROR(INT((0.14354*POWER((J7-220),1.4)))),0,INT((0.14354*POWER((J7-220),1.4))))</f>
        <v>75</v>
      </c>
      <c r="L7" s="16">
        <v>22.45</v>
      </c>
      <c r="M7" s="18">
        <f>IF(ISERROR(INT((5.33*POWER((L7-10),1.1)))),0,INT((5.33*POWER((L7-10),1.1))))</f>
        <v>85</v>
      </c>
      <c r="N7" s="22" t="s">
        <v>68</v>
      </c>
      <c r="O7" s="19">
        <f>VLOOKUP(N7,'600 m'!D:E,2,0)</f>
        <v>396</v>
      </c>
      <c r="P7" s="26">
        <f>_xlfn.RANK.EQ(Q7:Q14,$Q$5:$Q$12)</f>
        <v>2</v>
      </c>
      <c r="Q7" s="18">
        <f>+O7+M7+K7+F7</f>
        <v>669</v>
      </c>
    </row>
    <row r="8" spans="1:17" ht="42" customHeight="1">
      <c r="A8" s="13">
        <v>4</v>
      </c>
      <c r="B8" s="14" t="s">
        <v>46</v>
      </c>
      <c r="C8" s="32" t="s">
        <v>32</v>
      </c>
      <c r="D8" s="30">
        <v>11.78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282</v>
      </c>
      <c r="H8" s="9">
        <v>274</v>
      </c>
      <c r="I8" s="9"/>
      <c r="J8" s="9">
        <f t="shared" si="0"/>
        <v>282</v>
      </c>
      <c r="K8" s="18">
        <f t="shared" si="1"/>
        <v>46</v>
      </c>
      <c r="L8" s="16">
        <v>32.98</v>
      </c>
      <c r="M8" s="18">
        <f t="shared" si="2"/>
        <v>167</v>
      </c>
      <c r="N8" s="22" t="s">
        <v>97</v>
      </c>
      <c r="O8" s="19">
        <f>VLOOKUP(N8,'600 m'!D:E,2,0)</f>
        <v>118</v>
      </c>
      <c r="P8" s="26">
        <f t="shared" si="4"/>
        <v>5</v>
      </c>
      <c r="Q8" s="18">
        <f t="shared" si="3"/>
        <v>331</v>
      </c>
    </row>
    <row r="9" spans="1:17" ht="42" customHeight="1">
      <c r="A9" s="13">
        <v>5</v>
      </c>
      <c r="B9" s="14" t="s">
        <v>45</v>
      </c>
      <c r="C9" s="32" t="s">
        <v>33</v>
      </c>
      <c r="D9" s="30">
        <v>10.55</v>
      </c>
      <c r="E9" s="17"/>
      <c r="F9" s="18">
        <f>IF(D9&gt;0,IF(ISERROR(INT((58.015*POWER((11.5-D9),1.81)))),0,INT((58.015*POWER((11.5-D9),1.81)))),IF(ISERROR(VLOOKUP(E9,'60 m ručně'!A:B,2,0)),0,VLOOKUP(E9,'60 m ručně'!A:B,2,0)))</f>
        <v>52</v>
      </c>
      <c r="G9" s="9">
        <v>298</v>
      </c>
      <c r="H9" s="9">
        <v>323</v>
      </c>
      <c r="I9" s="9">
        <v>326</v>
      </c>
      <c r="J9" s="9">
        <f t="shared" si="0"/>
        <v>326</v>
      </c>
      <c r="K9" s="18">
        <f t="shared" si="1"/>
        <v>98</v>
      </c>
      <c r="L9" s="16">
        <v>30.96</v>
      </c>
      <c r="M9" s="18">
        <f t="shared" si="2"/>
        <v>151</v>
      </c>
      <c r="N9" s="22" t="s">
        <v>97</v>
      </c>
      <c r="O9" s="19">
        <f>VLOOKUP(N9,'600 m'!D:E,2,0)</f>
        <v>118</v>
      </c>
      <c r="P9" s="26">
        <f t="shared" si="4"/>
        <v>4</v>
      </c>
      <c r="Q9" s="18">
        <f t="shared" si="3"/>
        <v>419</v>
      </c>
    </row>
    <row r="10" spans="1:17" ht="42" customHeight="1">
      <c r="A10" s="13">
        <v>6</v>
      </c>
      <c r="B10" s="14" t="s">
        <v>48</v>
      </c>
      <c r="C10" s="32" t="s">
        <v>31</v>
      </c>
      <c r="D10" s="30">
        <v>11.45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>
        <v>254</v>
      </c>
      <c r="H10" s="9">
        <v>259</v>
      </c>
      <c r="I10" s="9">
        <v>261</v>
      </c>
      <c r="J10" s="9">
        <f t="shared" si="0"/>
        <v>261</v>
      </c>
      <c r="K10" s="18">
        <f t="shared" si="1"/>
        <v>25</v>
      </c>
      <c r="L10" s="16">
        <v>20.62</v>
      </c>
      <c r="M10" s="18">
        <f t="shared" si="2"/>
        <v>71</v>
      </c>
      <c r="N10" s="22" t="s">
        <v>98</v>
      </c>
      <c r="O10" s="19">
        <f>VLOOKUP(N10,'600 m'!D:E,2,0)</f>
        <v>3</v>
      </c>
      <c r="P10" s="26">
        <f t="shared" si="4"/>
        <v>7</v>
      </c>
      <c r="Q10" s="18">
        <f t="shared" si="3"/>
        <v>99</v>
      </c>
    </row>
    <row r="11" spans="1:17" ht="42" customHeight="1">
      <c r="A11" s="13">
        <v>7</v>
      </c>
      <c r="B11" s="14" t="s">
        <v>35</v>
      </c>
      <c r="C11" s="33">
        <v>2009</v>
      </c>
      <c r="D11" s="30">
        <v>11.89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>
        <v>273</v>
      </c>
      <c r="H11" s="9">
        <v>275</v>
      </c>
      <c r="I11" s="9">
        <v>280</v>
      </c>
      <c r="J11" s="9">
        <f t="shared" si="0"/>
        <v>280</v>
      </c>
      <c r="K11" s="18">
        <f t="shared" si="1"/>
        <v>44</v>
      </c>
      <c r="L11" s="16">
        <v>19.98</v>
      </c>
      <c r="M11" s="18">
        <f t="shared" si="2"/>
        <v>66</v>
      </c>
      <c r="N11" s="22" t="s">
        <v>99</v>
      </c>
      <c r="O11" s="19">
        <f>VLOOKUP(N11,'600 m'!D:E,2,0)</f>
        <v>134</v>
      </c>
      <c r="P11" s="26">
        <f t="shared" si="4"/>
        <v>6</v>
      </c>
      <c r="Q11" s="18">
        <f t="shared" si="3"/>
        <v>244</v>
      </c>
    </row>
    <row r="12" spans="1:17" ht="42" customHeight="1">
      <c r="A12" s="13">
        <v>8</v>
      </c>
      <c r="B12" s="14"/>
      <c r="C12" s="32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6">
        <f>SUMIF(P5:P12,"&lt;=4",Q5:Q12)</f>
        <v>2613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3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 aca="true" t="shared" si="5" ref="K17:K24">IF(ISERROR(INT((0.14354*POWER((J17-220),1.4)))),0,INT((0.14354*POWER((J17-220),1.4))))</f>
        <v>0</v>
      </c>
      <c r="L17" s="16"/>
      <c r="M17" s="18">
        <f aca="true" t="shared" si="6" ref="M17:M24">IF(ISERROR(INT((5.33*POWER((L17-10),1.1)))),0,INT((5.33*POWER((L17-10),1.1))))</f>
        <v>0</v>
      </c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 t="shared" si="5"/>
        <v>0</v>
      </c>
      <c r="L18" s="16"/>
      <c r="M18" s="18">
        <f t="shared" si="6"/>
        <v>0</v>
      </c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/>
      <c r="K19" s="18">
        <f t="shared" si="5"/>
        <v>0</v>
      </c>
      <c r="L19" s="16"/>
      <c r="M19" s="18">
        <f t="shared" si="6"/>
        <v>0</v>
      </c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/>
      <c r="K20" s="18">
        <f t="shared" si="5"/>
        <v>0</v>
      </c>
      <c r="L20" s="16"/>
      <c r="M20" s="18">
        <f t="shared" si="6"/>
        <v>0</v>
      </c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/>
      <c r="K21" s="18">
        <f t="shared" si="5"/>
        <v>0</v>
      </c>
      <c r="L21" s="16"/>
      <c r="M21" s="18">
        <f t="shared" si="6"/>
        <v>0</v>
      </c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/>
      <c r="K22" s="18">
        <f t="shared" si="5"/>
        <v>0</v>
      </c>
      <c r="L22" s="16"/>
      <c r="M22" s="18">
        <f t="shared" si="6"/>
        <v>0</v>
      </c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/>
      <c r="K23" s="18">
        <f t="shared" si="5"/>
        <v>0</v>
      </c>
      <c r="L23" s="16"/>
      <c r="M23" s="18">
        <f t="shared" si="6"/>
        <v>0</v>
      </c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/>
      <c r="K24" s="18">
        <f t="shared" si="5"/>
        <v>0</v>
      </c>
      <c r="L24" s="16"/>
      <c r="M24" s="18">
        <f t="shared" si="6"/>
        <v>0</v>
      </c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2">
      <selection activeCell="N12" sqref="N12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6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49</v>
      </c>
      <c r="C5" s="15" t="s">
        <v>31</v>
      </c>
      <c r="D5" s="30">
        <v>10.43</v>
      </c>
      <c r="E5" s="17"/>
      <c r="F5" s="18">
        <f>IF(D5&gt;0,IF(ISERROR(INT((58.015*POWER((11.5-D5),1.81)))),0,INT((58.015*POWER((11.5-D5),1.81)))),IF(ISERROR(VLOOKUP(E5,'60 m ručně'!A:B,2,0)),0,VLOOKUP(E5,'60 m ručně'!A:B,2,0)))</f>
        <v>65</v>
      </c>
      <c r="G5" s="9">
        <v>329</v>
      </c>
      <c r="H5" s="9">
        <v>336</v>
      </c>
      <c r="I5" s="9">
        <v>331</v>
      </c>
      <c r="J5" s="9">
        <f aca="true" t="shared" si="0" ref="J5:J11">MAX(G5:I5)</f>
        <v>336</v>
      </c>
      <c r="K5" s="18">
        <f aca="true" t="shared" si="1" ref="K5:K11">IF(ISERROR(INT((0.14354*POWER((J5-220),1.4)))),0,INT((0.14354*POWER((J5-220),1.4))))</f>
        <v>111</v>
      </c>
      <c r="L5" s="16">
        <v>26</v>
      </c>
      <c r="M5" s="18">
        <f aca="true" t="shared" si="2" ref="M5:M11">IF(ISERROR(INT((5.33*POWER((L5-10),1.1)))),0,INT((5.33*POWER((L5-10),1.1))))</f>
        <v>112</v>
      </c>
      <c r="N5" s="27" t="s">
        <v>81</v>
      </c>
      <c r="O5" s="19">
        <f>VLOOKUP(N5,'600 m'!D:E,2,0)</f>
        <v>315</v>
      </c>
      <c r="P5" s="26">
        <f>_xlfn.RANK.EQ(Q5:Q12,$Q$5:$Q$12)</f>
        <v>1</v>
      </c>
      <c r="Q5" s="18">
        <f aca="true" t="shared" si="3" ref="Q5:Q11">+O5+M5+K5+F5</f>
        <v>603</v>
      </c>
    </row>
    <row r="6" spans="1:17" ht="42" customHeight="1">
      <c r="A6" s="13">
        <v>2</v>
      </c>
      <c r="B6" s="14" t="s">
        <v>77</v>
      </c>
      <c r="C6" s="15" t="s">
        <v>31</v>
      </c>
      <c r="D6" s="30">
        <v>11.08</v>
      </c>
      <c r="E6" s="17"/>
      <c r="F6" s="18">
        <f>IF(D6&gt;0,IF(ISERROR(INT((58.015*POWER((11.5-D6),1.81)))),0,INT((58.015*POWER((11.5-D6),1.81)))),IF(ISERROR(VLOOKUP(E6,'60 m ručně'!A:B,2,0)),0,VLOOKUP(E6,'60 m ručně'!A:B,2,0)))</f>
        <v>12</v>
      </c>
      <c r="G6" s="9">
        <v>320</v>
      </c>
      <c r="H6" s="9">
        <v>322</v>
      </c>
      <c r="I6" s="9">
        <v>324</v>
      </c>
      <c r="J6" s="9">
        <f>MAX(G6:I6)</f>
        <v>324</v>
      </c>
      <c r="K6" s="18">
        <f>IF(ISERROR(INT((0.14354*POWER((J6-220),1.4)))),0,INT((0.14354*POWER((J6-220),1.4))))</f>
        <v>95</v>
      </c>
      <c r="L6" s="16">
        <v>27.23</v>
      </c>
      <c r="M6" s="18">
        <f>IF(ISERROR(INT((5.33*POWER((L6-10),1.1)))),0,INT((5.33*POWER((L6-10),1.1))))</f>
        <v>122</v>
      </c>
      <c r="N6" s="27" t="s">
        <v>82</v>
      </c>
      <c r="O6" s="19">
        <f>VLOOKUP(N6,'600 m'!D:E,2,0)</f>
        <v>261</v>
      </c>
      <c r="P6" s="26">
        <f>_xlfn.RANK.EQ(Q6:Q13,$Q$5:$Q$12)</f>
        <v>3</v>
      </c>
      <c r="Q6" s="18">
        <f>+O6+M6+K6+F6</f>
        <v>490</v>
      </c>
    </row>
    <row r="7" spans="1:17" ht="42" customHeight="1">
      <c r="A7" s="13">
        <v>3</v>
      </c>
      <c r="B7" s="14" t="s">
        <v>50</v>
      </c>
      <c r="C7" s="15" t="s">
        <v>31</v>
      </c>
      <c r="D7" s="30">
        <v>10.99</v>
      </c>
      <c r="E7" s="17"/>
      <c r="F7" s="18">
        <f>IF(D7&gt;0,IF(ISERROR(INT((58.015*POWER((11.5-D7),1.81)))),0,INT((58.015*POWER((11.5-D7),1.81)))),IF(ISERROR(VLOOKUP(E7,'60 m ručně'!A:B,2,0)),0,VLOOKUP(E7,'60 m ručně'!A:B,2,0)))</f>
        <v>17</v>
      </c>
      <c r="G7" s="9">
        <v>268</v>
      </c>
      <c r="H7" s="9">
        <v>295</v>
      </c>
      <c r="I7" s="9">
        <v>280</v>
      </c>
      <c r="J7" s="9">
        <f>MAX(G7:I7)</f>
        <v>295</v>
      </c>
      <c r="K7" s="18">
        <f>IF(ISERROR(INT((0.14354*POWER((J7-220),1.4)))),0,INT((0.14354*POWER((J7-220),1.4))))</f>
        <v>60</v>
      </c>
      <c r="L7" s="16">
        <v>30.81</v>
      </c>
      <c r="M7" s="18">
        <f>IF(ISERROR(INT((5.33*POWER((L7-10),1.1)))),0,INT((5.33*POWER((L7-10),1.1))))</f>
        <v>150</v>
      </c>
      <c r="N7" s="22" t="s">
        <v>83</v>
      </c>
      <c r="O7" s="19">
        <f>VLOOKUP(N7,'600 m'!D:E,2,0)</f>
        <v>235</v>
      </c>
      <c r="P7" s="26">
        <f>_xlfn.RANK.EQ(Q7:Q13,$Q$5:$Q$12)</f>
        <v>4</v>
      </c>
      <c r="Q7" s="18">
        <f>+O7+M7+K7+F7</f>
        <v>462</v>
      </c>
    </row>
    <row r="8" spans="1:17" ht="42" customHeight="1">
      <c r="A8" s="13">
        <v>4</v>
      </c>
      <c r="B8" s="14" t="s">
        <v>51</v>
      </c>
      <c r="C8" s="15" t="s">
        <v>33</v>
      </c>
      <c r="D8" s="30">
        <v>12.77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239</v>
      </c>
      <c r="H8" s="9"/>
      <c r="I8" s="9"/>
      <c r="J8" s="9">
        <f>MAX(G8:I8)</f>
        <v>239</v>
      </c>
      <c r="K8" s="18">
        <f>IF(ISERROR(INT((0.14354*POWER((J8-220),1.4)))),0,INT((0.14354*POWER((J8-220),1.4))))</f>
        <v>8</v>
      </c>
      <c r="L8" s="16">
        <v>21.56</v>
      </c>
      <c r="M8" s="18">
        <f>IF(ISERROR(INT((5.33*POWER((L8-10),1.1)))),0,INT((5.33*POWER((L8-10),1.1))))</f>
        <v>78</v>
      </c>
      <c r="N8" s="27" t="s">
        <v>84</v>
      </c>
      <c r="O8" s="19">
        <f>VLOOKUP(N8,'600 m'!D:E,2,0)</f>
        <v>79</v>
      </c>
      <c r="P8" s="26">
        <f>_xlfn.RANK.EQ(Q8:Q15,$Q$5:$Q$12)</f>
        <v>8</v>
      </c>
      <c r="Q8" s="18">
        <f>+O8+M8+K8+F8</f>
        <v>165</v>
      </c>
    </row>
    <row r="9" spans="1:17" ht="42" customHeight="1">
      <c r="A9" s="13">
        <v>5</v>
      </c>
      <c r="B9" s="14" t="s">
        <v>78</v>
      </c>
      <c r="C9" s="15" t="s">
        <v>32</v>
      </c>
      <c r="D9" s="30">
        <v>11.53</v>
      </c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>
        <v>317</v>
      </c>
      <c r="H9" s="9"/>
      <c r="I9" s="9"/>
      <c r="J9" s="9">
        <f t="shared" si="0"/>
        <v>317</v>
      </c>
      <c r="K9" s="18">
        <f t="shared" si="1"/>
        <v>86</v>
      </c>
      <c r="L9" s="16">
        <v>27.36</v>
      </c>
      <c r="M9" s="18">
        <f t="shared" si="2"/>
        <v>123</v>
      </c>
      <c r="N9" s="22" t="s">
        <v>85</v>
      </c>
      <c r="O9" s="19">
        <f>VLOOKUP(N9,'600 m'!D:E,2,0)</f>
        <v>195</v>
      </c>
      <c r="P9" s="26">
        <f>_xlfn.RANK.EQ(Q9:Q15,$Q$5:$Q$12)</f>
        <v>5</v>
      </c>
      <c r="Q9" s="18">
        <f t="shared" si="3"/>
        <v>404</v>
      </c>
    </row>
    <row r="10" spans="1:17" ht="42" customHeight="1">
      <c r="A10" s="13">
        <v>6</v>
      </c>
      <c r="B10" s="14" t="s">
        <v>79</v>
      </c>
      <c r="C10" s="15" t="s">
        <v>32</v>
      </c>
      <c r="D10" s="30">
        <v>10.47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61</v>
      </c>
      <c r="G10" s="9">
        <v>328</v>
      </c>
      <c r="H10" s="9">
        <v>350</v>
      </c>
      <c r="I10" s="9">
        <v>354</v>
      </c>
      <c r="J10" s="9">
        <f t="shared" si="0"/>
        <v>354</v>
      </c>
      <c r="K10" s="18">
        <f t="shared" si="1"/>
        <v>136</v>
      </c>
      <c r="L10" s="16">
        <v>28.36</v>
      </c>
      <c r="M10" s="18">
        <f t="shared" si="2"/>
        <v>130</v>
      </c>
      <c r="N10" s="22" t="s">
        <v>86</v>
      </c>
      <c r="O10" s="19">
        <f>VLOOKUP(N10,'600 m'!D:E,2,0)</f>
        <v>202</v>
      </c>
      <c r="P10" s="26">
        <f>_xlfn.RANK.EQ(Q10:Q16,$Q$5:$Q$12)</f>
        <v>2</v>
      </c>
      <c r="Q10" s="18">
        <f t="shared" si="3"/>
        <v>529</v>
      </c>
    </row>
    <row r="11" spans="1:17" ht="42" customHeight="1">
      <c r="A11" s="13">
        <v>7</v>
      </c>
      <c r="B11" s="14" t="s">
        <v>80</v>
      </c>
      <c r="C11" s="15" t="s">
        <v>33</v>
      </c>
      <c r="D11" s="30">
        <v>11.32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2</v>
      </c>
      <c r="G11" s="9"/>
      <c r="H11" s="9">
        <v>322</v>
      </c>
      <c r="I11" s="9">
        <v>288</v>
      </c>
      <c r="J11" s="9">
        <f t="shared" si="0"/>
        <v>322</v>
      </c>
      <c r="K11" s="18">
        <f t="shared" si="1"/>
        <v>93</v>
      </c>
      <c r="L11" s="16">
        <v>33.49</v>
      </c>
      <c r="M11" s="18">
        <f t="shared" si="2"/>
        <v>171</v>
      </c>
      <c r="N11" s="27" t="s">
        <v>71</v>
      </c>
      <c r="O11" s="19">
        <f>VLOOKUP(N11,'600 m'!D:E,2,0)</f>
        <v>123</v>
      </c>
      <c r="P11" s="26">
        <f>_xlfn.RANK.EQ(Q11:Q18,$Q$5:$Q$12)</f>
        <v>6</v>
      </c>
      <c r="Q11" s="18">
        <f t="shared" si="3"/>
        <v>389</v>
      </c>
    </row>
    <row r="12" spans="1:17" ht="42" customHeight="1">
      <c r="A12" s="13">
        <v>8</v>
      </c>
      <c r="B12" s="14" t="s">
        <v>67</v>
      </c>
      <c r="C12" s="15" t="s">
        <v>31</v>
      </c>
      <c r="D12" s="30">
        <v>11.1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11</v>
      </c>
      <c r="G12" s="9"/>
      <c r="H12" s="9">
        <v>314</v>
      </c>
      <c r="I12" s="9">
        <v>298</v>
      </c>
      <c r="J12" s="9">
        <f>MAX(G12:I12)</f>
        <v>314</v>
      </c>
      <c r="K12" s="18">
        <f>IF(ISERROR(INT((0.14354*POWER((J12-220),1.4)))),0,INT((0.14354*POWER((J12-220),1.4))))</f>
        <v>83</v>
      </c>
      <c r="L12" s="16">
        <v>25.66</v>
      </c>
      <c r="M12" s="18">
        <f>IF(ISERROR(INT((5.33*POWER((L12-10),1.1)))),0,INT((5.33*POWER((L12-10),1.1))))</f>
        <v>109</v>
      </c>
      <c r="N12" s="22" t="s">
        <v>87</v>
      </c>
      <c r="O12" s="19">
        <f>VLOOKUP(N12,'600 m'!D:E,2,0)</f>
        <v>180</v>
      </c>
      <c r="P12" s="26">
        <f>_xlfn.RANK.EQ(Q12:Q18,$Q$5:$Q$12)</f>
        <v>7</v>
      </c>
      <c r="Q12" s="18">
        <f>+O12+M12+K12+F12</f>
        <v>383</v>
      </c>
    </row>
    <row r="13" spans="2:17" ht="42" customHeight="1">
      <c r="B13" s="7" t="s">
        <v>25</v>
      </c>
      <c r="P13" s="36">
        <f>SUMIF(P5:P12,"&lt;=4",Q5:Q12)</f>
        <v>2084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/>
      <c r="C15" s="15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7"/>
      <c r="O15" s="19"/>
      <c r="P15" s="26"/>
      <c r="Q15" s="18"/>
    </row>
    <row r="16" spans="1:17" ht="41.25" customHeight="1">
      <c r="A16" s="13">
        <v>2</v>
      </c>
      <c r="B16" s="14"/>
      <c r="C16" s="15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2"/>
      <c r="O16" s="19"/>
      <c r="P16" s="26"/>
      <c r="Q16" s="18"/>
    </row>
    <row r="17" spans="1:17" ht="41.25" customHeight="1">
      <c r="A17" s="13">
        <v>3</v>
      </c>
      <c r="B17" s="14"/>
      <c r="C17" s="15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2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3">
      <selection activeCell="N13" sqref="N13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6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52</v>
      </c>
      <c r="C5" s="15" t="s">
        <v>33</v>
      </c>
      <c r="D5" s="30">
        <v>10.05</v>
      </c>
      <c r="E5" s="17"/>
      <c r="F5" s="18">
        <f>IF(D5&gt;0,IF(ISERROR(INT((58.015*POWER((11.5-D5),1.81)))),0,INT((58.015*POWER((11.5-D5),1.81)))),IF(ISERROR(VLOOKUP(E5,'60 m ručně'!A:B,2,0)),0,VLOOKUP(E5,'60 m ručně'!A:B,2,0)))</f>
        <v>113</v>
      </c>
      <c r="G5" s="9">
        <v>359</v>
      </c>
      <c r="H5" s="9">
        <v>372</v>
      </c>
      <c r="I5" s="9">
        <v>378</v>
      </c>
      <c r="J5" s="9">
        <f aca="true" t="shared" si="0" ref="J5:J12">MAX(G5:I5)</f>
        <v>378</v>
      </c>
      <c r="K5" s="18">
        <f aca="true" t="shared" si="1" ref="K5:K12">IF(ISERROR(INT((0.14354*POWER((J5-220),1.4)))),0,INT((0.14354*POWER((J5-220),1.4))))</f>
        <v>171</v>
      </c>
      <c r="L5" s="16">
        <v>47.9</v>
      </c>
      <c r="M5" s="18">
        <f aca="true" t="shared" si="2" ref="M5:M12">IF(ISERROR(INT((5.33*POWER((L5-10),1.1)))),0,INT((5.33*POWER((L5-10),1.1))))</f>
        <v>290</v>
      </c>
      <c r="N5" s="27" t="s">
        <v>88</v>
      </c>
      <c r="O5" s="19">
        <f>VLOOKUP(N5,'600 m'!D:E,2,0)</f>
        <v>545</v>
      </c>
      <c r="P5" s="26">
        <f>_xlfn.RANK.EQ(Q5:Q12,$Q$5:$Q$12)</f>
        <v>1</v>
      </c>
      <c r="Q5" s="18">
        <f aca="true" t="shared" si="3" ref="Q5:Q12">+O5+M5+K5+F5</f>
        <v>1119</v>
      </c>
    </row>
    <row r="6" spans="1:17" ht="42" customHeight="1">
      <c r="A6" s="13">
        <v>2</v>
      </c>
      <c r="B6" s="14" t="s">
        <v>63</v>
      </c>
      <c r="C6" s="15" t="s">
        <v>31</v>
      </c>
      <c r="D6" s="30">
        <v>9.74</v>
      </c>
      <c r="E6" s="17"/>
      <c r="F6" s="18">
        <f>IF(D6&gt;0,IF(ISERROR(INT((58.015*POWER((11.5-D6),1.81)))),0,INT((58.015*POWER((11.5-D6),1.81)))),IF(ISERROR(VLOOKUP(E6,'60 m ručně'!A:B,2,0)),0,VLOOKUP(E6,'60 m ručně'!A:B,2,0)))</f>
        <v>161</v>
      </c>
      <c r="G6" s="9">
        <v>370</v>
      </c>
      <c r="H6" s="9">
        <v>354</v>
      </c>
      <c r="I6" s="9">
        <v>354</v>
      </c>
      <c r="J6" s="9">
        <f t="shared" si="0"/>
        <v>370</v>
      </c>
      <c r="K6" s="18">
        <f t="shared" si="1"/>
        <v>159</v>
      </c>
      <c r="L6" s="16">
        <v>40.23</v>
      </c>
      <c r="M6" s="18">
        <f t="shared" si="2"/>
        <v>226</v>
      </c>
      <c r="N6" s="22" t="s">
        <v>89</v>
      </c>
      <c r="O6" s="19">
        <f>VLOOKUP(N6,'600 m'!D:E,2,0)</f>
        <v>285</v>
      </c>
      <c r="P6" s="26">
        <f>_xlfn.RANK.EQ(Q6:Q12,$Q$5:$Q$12)</f>
        <v>2</v>
      </c>
      <c r="Q6" s="18">
        <f t="shared" si="3"/>
        <v>831</v>
      </c>
    </row>
    <row r="7" spans="1:17" ht="42" customHeight="1">
      <c r="A7" s="13">
        <v>3</v>
      </c>
      <c r="B7" s="14" t="s">
        <v>54</v>
      </c>
      <c r="C7" s="15" t="s">
        <v>33</v>
      </c>
      <c r="D7" s="30">
        <v>9.98</v>
      </c>
      <c r="E7" s="17"/>
      <c r="F7" s="18">
        <f>IF(D7&gt;0,IF(ISERROR(INT((58.015*POWER((11.5-D7),1.81)))),0,INT((58.015*POWER((11.5-D7),1.81)))),IF(ISERROR(VLOOKUP(E7,'60 m ručně'!A:B,2,0)),0,VLOOKUP(E7,'60 m ručně'!A:B,2,0)))</f>
        <v>123</v>
      </c>
      <c r="G7" s="9">
        <v>345</v>
      </c>
      <c r="H7" s="9">
        <v>275</v>
      </c>
      <c r="I7" s="9">
        <v>349</v>
      </c>
      <c r="J7" s="9">
        <f t="shared" si="0"/>
        <v>349</v>
      </c>
      <c r="K7" s="18">
        <f t="shared" si="1"/>
        <v>129</v>
      </c>
      <c r="L7" s="16">
        <v>31.37</v>
      </c>
      <c r="M7" s="18">
        <f t="shared" si="2"/>
        <v>154</v>
      </c>
      <c r="N7" s="27" t="s">
        <v>90</v>
      </c>
      <c r="O7" s="19">
        <f>VLOOKUP(N7,'600 m'!D:E,2,0)</f>
        <v>307</v>
      </c>
      <c r="P7" s="26">
        <f>_xlfn.RANK.EQ(Q7:Q14,$Q$5:$Q$12)</f>
        <v>3</v>
      </c>
      <c r="Q7" s="18">
        <f t="shared" si="3"/>
        <v>713</v>
      </c>
    </row>
    <row r="8" spans="1:17" ht="42" customHeight="1">
      <c r="A8" s="13">
        <v>4</v>
      </c>
      <c r="B8" s="14" t="s">
        <v>53</v>
      </c>
      <c r="C8" s="15" t="s">
        <v>32</v>
      </c>
      <c r="D8" s="30">
        <v>10.34</v>
      </c>
      <c r="E8" s="17"/>
      <c r="F8" s="18">
        <f>IF(D8&gt;0,IF(ISERROR(INT((58.015*POWER((11.5-D8),1.81)))),0,INT((58.015*POWER((11.5-D8),1.81)))),IF(ISERROR(VLOOKUP(E8,'60 m ručně'!A:B,2,0)),0,VLOOKUP(E8,'60 m ručně'!A:B,2,0)))</f>
        <v>75</v>
      </c>
      <c r="G8" s="9"/>
      <c r="H8" s="9"/>
      <c r="I8" s="9">
        <v>294</v>
      </c>
      <c r="J8" s="9">
        <f t="shared" si="0"/>
        <v>294</v>
      </c>
      <c r="K8" s="18">
        <f t="shared" si="1"/>
        <v>59</v>
      </c>
      <c r="L8" s="16">
        <v>27.79</v>
      </c>
      <c r="M8" s="18">
        <f t="shared" si="2"/>
        <v>126</v>
      </c>
      <c r="N8" s="22" t="s">
        <v>91</v>
      </c>
      <c r="O8" s="19">
        <f>VLOOKUP(N8,'600 m'!D:E,2,0)</f>
        <v>187</v>
      </c>
      <c r="P8" s="26">
        <f>_xlfn.RANK.EQ(Q8:Q14,$Q$5:$Q$12)</f>
        <v>6</v>
      </c>
      <c r="Q8" s="18">
        <f t="shared" si="3"/>
        <v>447</v>
      </c>
    </row>
    <row r="9" spans="1:17" ht="42" customHeight="1">
      <c r="A9" s="13">
        <v>5</v>
      </c>
      <c r="B9" s="14" t="s">
        <v>55</v>
      </c>
      <c r="C9" s="15" t="s">
        <v>32</v>
      </c>
      <c r="D9" s="30">
        <v>10.67</v>
      </c>
      <c r="E9" s="17"/>
      <c r="F9" s="18">
        <f>IF(D9&gt;0,IF(ISERROR(INT((58.015*POWER((11.5-D9),1.81)))),0,INT((58.015*POWER((11.5-D9),1.81)))),IF(ISERROR(VLOOKUP(E9,'60 m ručně'!A:B,2,0)),0,VLOOKUP(E9,'60 m ručně'!A:B,2,0)))</f>
        <v>41</v>
      </c>
      <c r="G9" s="9">
        <v>337</v>
      </c>
      <c r="H9" s="9">
        <v>360</v>
      </c>
      <c r="I9" s="9">
        <v>341</v>
      </c>
      <c r="J9" s="9">
        <f t="shared" si="0"/>
        <v>360</v>
      </c>
      <c r="K9" s="18">
        <f t="shared" si="1"/>
        <v>145</v>
      </c>
      <c r="L9" s="16">
        <v>19.37</v>
      </c>
      <c r="M9" s="18">
        <f t="shared" si="2"/>
        <v>62</v>
      </c>
      <c r="N9" s="22" t="s">
        <v>92</v>
      </c>
      <c r="O9" s="19">
        <f>VLOOKUP(N9,'600 m'!D:E,2,0)</f>
        <v>254</v>
      </c>
      <c r="P9" s="26">
        <f>_xlfn.RANK.EQ(Q9:Q15,$Q$5:$Q$12)</f>
        <v>4</v>
      </c>
      <c r="Q9" s="18">
        <f t="shared" si="3"/>
        <v>502</v>
      </c>
    </row>
    <row r="10" spans="1:17" ht="42" customHeight="1">
      <c r="A10" s="13">
        <v>6</v>
      </c>
      <c r="B10" s="14" t="s">
        <v>64</v>
      </c>
      <c r="C10" s="15" t="s">
        <v>32</v>
      </c>
      <c r="D10" s="30">
        <v>10.7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38</v>
      </c>
      <c r="G10" s="9">
        <v>328</v>
      </c>
      <c r="H10" s="9">
        <v>310</v>
      </c>
      <c r="I10" s="9">
        <v>239</v>
      </c>
      <c r="J10" s="9">
        <f t="shared" si="0"/>
        <v>328</v>
      </c>
      <c r="K10" s="18">
        <f t="shared" si="1"/>
        <v>100</v>
      </c>
      <c r="L10" s="16">
        <v>25.56</v>
      </c>
      <c r="M10" s="18">
        <f t="shared" si="2"/>
        <v>109</v>
      </c>
      <c r="N10" s="22" t="s">
        <v>93</v>
      </c>
      <c r="O10" s="19">
        <f>VLOOKUP(N10,'600 m'!D:E,2,0)</f>
        <v>211</v>
      </c>
      <c r="P10" s="26">
        <f>_xlfn.RANK.EQ(Q10:Q22,$Q$5:$Q$12)</f>
        <v>5</v>
      </c>
      <c r="Q10" s="18">
        <f t="shared" si="3"/>
        <v>458</v>
      </c>
    </row>
    <row r="11" spans="1:17" ht="42" customHeight="1">
      <c r="A11" s="13">
        <v>7</v>
      </c>
      <c r="B11" s="14" t="s">
        <v>56</v>
      </c>
      <c r="C11" s="15" t="s">
        <v>32</v>
      </c>
      <c r="D11" s="30">
        <v>12.32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>
        <v>294</v>
      </c>
      <c r="H11" s="9">
        <v>268</v>
      </c>
      <c r="I11" s="9">
        <v>278</v>
      </c>
      <c r="J11" s="9">
        <f t="shared" si="0"/>
        <v>294</v>
      </c>
      <c r="K11" s="18">
        <f t="shared" si="1"/>
        <v>59</v>
      </c>
      <c r="L11" s="16">
        <v>18.48</v>
      </c>
      <c r="M11" s="18">
        <f t="shared" si="2"/>
        <v>55</v>
      </c>
      <c r="N11" s="22" t="s">
        <v>94</v>
      </c>
      <c r="O11" s="19">
        <f>VLOOKUP(N11,'600 m'!D:E,2,0)</f>
        <v>0</v>
      </c>
      <c r="P11" s="26">
        <f>_xlfn.RANK.EQ(Q11:Q23,$Q$5:$Q$12)</f>
        <v>7</v>
      </c>
      <c r="Q11" s="18">
        <f t="shared" si="3"/>
        <v>114</v>
      </c>
    </row>
    <row r="12" spans="1:17" ht="42" customHeight="1">
      <c r="A12" s="13">
        <v>8</v>
      </c>
      <c r="B12" s="14" t="s">
        <v>65</v>
      </c>
      <c r="C12" s="15" t="s">
        <v>32</v>
      </c>
      <c r="D12" s="30">
        <v>12.71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>
        <v>252</v>
      </c>
      <c r="I12" s="9">
        <v>241</v>
      </c>
      <c r="J12" s="9">
        <f t="shared" si="0"/>
        <v>252</v>
      </c>
      <c r="K12" s="18">
        <f t="shared" si="1"/>
        <v>18</v>
      </c>
      <c r="L12" s="16">
        <v>9.55</v>
      </c>
      <c r="M12" s="18">
        <f t="shared" si="2"/>
        <v>0</v>
      </c>
      <c r="N12" s="22" t="s">
        <v>95</v>
      </c>
      <c r="O12" s="19">
        <f>VLOOKUP(N12,'600 m'!D:E,2,0)</f>
        <v>0</v>
      </c>
      <c r="P12" s="26">
        <f>_xlfn.RANK.EQ(Q12:Q24,$Q$5:$Q$12)</f>
        <v>8</v>
      </c>
      <c r="Q12" s="18">
        <f t="shared" si="3"/>
        <v>18</v>
      </c>
    </row>
    <row r="13" spans="2:17" ht="42" customHeight="1" thickBot="1">
      <c r="B13" s="7" t="s">
        <v>25</v>
      </c>
      <c r="P13" s="36">
        <f>SUMIF(P5:P12,"&lt;=4",Q5:Q12)</f>
        <v>3165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/>
      <c r="C15" s="15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2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15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15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8" sqref="N8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9" width="7.8515625" style="7" bestFit="1" customWidth="1"/>
    <col min="10" max="10" width="7.851562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9</v>
      </c>
      <c r="C2" s="7" t="s">
        <v>6</v>
      </c>
    </row>
    <row r="3" spans="1:17" ht="20.25">
      <c r="A3" s="38"/>
      <c r="B3" s="10" t="s">
        <v>10</v>
      </c>
      <c r="C3" s="10" t="s">
        <v>11</v>
      </c>
      <c r="D3" s="39" t="s">
        <v>12</v>
      </c>
      <c r="E3" s="39" t="s">
        <v>13</v>
      </c>
      <c r="F3" s="34" t="s">
        <v>14</v>
      </c>
      <c r="G3" s="35" t="s">
        <v>15</v>
      </c>
      <c r="H3" s="35"/>
      <c r="I3" s="35"/>
      <c r="J3" s="10"/>
      <c r="K3" s="34" t="s">
        <v>14</v>
      </c>
      <c r="L3" s="35" t="s">
        <v>16</v>
      </c>
      <c r="M3" s="34" t="s">
        <v>14</v>
      </c>
      <c r="N3" s="35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8"/>
      <c r="B4" s="10" t="s">
        <v>19</v>
      </c>
      <c r="C4" s="10" t="s">
        <v>20</v>
      </c>
      <c r="D4" s="39"/>
      <c r="E4" s="39"/>
      <c r="F4" s="34"/>
      <c r="G4" s="10" t="s">
        <v>21</v>
      </c>
      <c r="H4" s="10" t="s">
        <v>22</v>
      </c>
      <c r="I4" s="10" t="s">
        <v>23</v>
      </c>
      <c r="J4" s="10"/>
      <c r="K4" s="34"/>
      <c r="L4" s="35"/>
      <c r="M4" s="34"/>
      <c r="N4" s="35"/>
      <c r="O4" s="34"/>
      <c r="P4" s="12"/>
      <c r="Q4" s="11" t="s">
        <v>24</v>
      </c>
    </row>
    <row r="5" spans="1:17" ht="42" customHeight="1">
      <c r="A5" s="13">
        <v>1</v>
      </c>
      <c r="B5" s="14" t="s">
        <v>57</v>
      </c>
      <c r="C5" s="15" t="s">
        <v>33</v>
      </c>
      <c r="D5" s="30">
        <v>10.66</v>
      </c>
      <c r="E5" s="17"/>
      <c r="F5" s="18">
        <f>IF(D5&gt;0,IF(ISERROR(INT((58.015*POWER((11.5-D5),1.81)))),0,INT((58.015*POWER((11.5-D5),1.81)))),IF(ISERROR(VLOOKUP(E5,'60 m ručně'!A:B,2,0)),0,VLOOKUP(E5,'60 m ručně'!A:B,2,0)))</f>
        <v>42</v>
      </c>
      <c r="G5" s="9">
        <v>343</v>
      </c>
      <c r="H5" s="9">
        <v>304</v>
      </c>
      <c r="I5" s="9">
        <v>350</v>
      </c>
      <c r="J5" s="9">
        <f>MAX(G5:I5)</f>
        <v>350</v>
      </c>
      <c r="K5" s="18">
        <f>IF(ISERROR(INT((0.14354*POWER((J5-220),1.4)))),0,INT((0.14354*POWER((J5-220),1.4))))</f>
        <v>130</v>
      </c>
      <c r="L5" s="16">
        <v>25.33</v>
      </c>
      <c r="M5" s="18">
        <f>IF(ISERROR(INT((5.33*POWER((L5-10),1.1)))),0,INT((5.33*POWER((L5-10),1.1))))</f>
        <v>107</v>
      </c>
      <c r="N5" s="27" t="s">
        <v>107</v>
      </c>
      <c r="O5" s="19">
        <f>VLOOKUP(N5,'600 m'!D:E,2,0)</f>
        <v>427</v>
      </c>
      <c r="P5" s="26">
        <f>_xlfn.RANK.EQ(Q5:Q12,$Q$5:$Q$12)</f>
        <v>1</v>
      </c>
      <c r="Q5" s="18">
        <f>+O5+M5+K5+F5</f>
        <v>706</v>
      </c>
    </row>
    <row r="6" spans="1:17" ht="42" customHeight="1">
      <c r="A6" s="13">
        <v>2</v>
      </c>
      <c r="B6" s="14" t="s">
        <v>58</v>
      </c>
      <c r="C6" s="15" t="s">
        <v>33</v>
      </c>
      <c r="D6" s="30">
        <v>11.19</v>
      </c>
      <c r="E6" s="17"/>
      <c r="F6" s="18">
        <f>IF(D6&gt;0,IF(ISERROR(INT((58.015*POWER((11.5-D6),1.81)))),0,INT((58.015*POWER((11.5-D6),1.81)))),IF(ISERROR(VLOOKUP(E6,'60 m ručně'!A:B,2,0)),0,VLOOKUP(E6,'60 m ručně'!A:B,2,0)))</f>
        <v>6</v>
      </c>
      <c r="G6" s="9"/>
      <c r="H6" s="9">
        <v>320</v>
      </c>
      <c r="I6" s="9">
        <v>315</v>
      </c>
      <c r="J6" s="9">
        <f>MAX(G6:I6)</f>
        <v>320</v>
      </c>
      <c r="K6" s="18">
        <f>IF(ISERROR(INT((0.14354*POWER((J6-220),1.4)))),0,INT((0.14354*POWER((J6-220),1.4))))</f>
        <v>90</v>
      </c>
      <c r="L6" s="16">
        <v>22.43</v>
      </c>
      <c r="M6" s="18">
        <f>IF(ISERROR(INT((5.33*POWER((L6-10),1.1)))),0,INT((5.33*POWER((L6-10),1.1))))</f>
        <v>85</v>
      </c>
      <c r="N6" s="27" t="s">
        <v>108</v>
      </c>
      <c r="O6" s="19">
        <f>VLOOKUP(N6,'600 m'!D:E,2,0)</f>
        <v>238</v>
      </c>
      <c r="P6" s="26">
        <f>_xlfn.RANK.EQ(Q6:Q13,$Q$5:$Q$12)</f>
        <v>2</v>
      </c>
      <c r="Q6" s="18">
        <f>+O6+M6+K6+F6</f>
        <v>419</v>
      </c>
    </row>
    <row r="7" spans="1:17" ht="42" customHeight="1">
      <c r="A7" s="13">
        <v>3</v>
      </c>
      <c r="B7" s="14" t="s">
        <v>59</v>
      </c>
      <c r="C7" s="15" t="s">
        <v>33</v>
      </c>
      <c r="D7" s="30">
        <v>11.18</v>
      </c>
      <c r="E7" s="17"/>
      <c r="F7" s="18">
        <f>IF(D7&gt;0,IF(ISERROR(INT((58.015*POWER((11.5-D7),1.81)))),0,INT((58.015*POWER((11.5-D7),1.81)))),IF(ISERROR(VLOOKUP(E7,'60 m ručně'!A:B,2,0)),0,VLOOKUP(E7,'60 m ručně'!A:B,2,0)))</f>
        <v>7</v>
      </c>
      <c r="G7" s="9"/>
      <c r="H7" s="9">
        <v>268</v>
      </c>
      <c r="I7" s="9"/>
      <c r="J7" s="9">
        <f>MAX(G7:I7)</f>
        <v>268</v>
      </c>
      <c r="K7" s="18">
        <f>IF(ISERROR(INT((0.14354*POWER((J7-220),1.4)))),0,INT((0.14354*POWER((J7-220),1.4))))</f>
        <v>32</v>
      </c>
      <c r="L7" s="16">
        <v>19.81</v>
      </c>
      <c r="M7" s="18">
        <f>IF(ISERROR(INT((5.33*POWER((L7-10),1.1)))),0,INT((5.33*POWER((L7-10),1.1))))</f>
        <v>65</v>
      </c>
      <c r="N7" s="22" t="s">
        <v>74</v>
      </c>
      <c r="O7" s="19">
        <f>VLOOKUP(N7,'600 m'!D:E,2,0)</f>
        <v>105</v>
      </c>
      <c r="P7" s="26">
        <f>_xlfn.RANK.EQ(Q7:Q13,$Q$5:$Q$12)</f>
        <v>4</v>
      </c>
      <c r="Q7" s="18">
        <f>+O7+M7+K7+F7</f>
        <v>209</v>
      </c>
    </row>
    <row r="8" spans="1:17" ht="42" customHeight="1">
      <c r="A8" s="13">
        <v>4</v>
      </c>
      <c r="B8" s="14" t="s">
        <v>60</v>
      </c>
      <c r="C8" s="15" t="s">
        <v>33</v>
      </c>
      <c r="D8" s="30">
        <v>10.83</v>
      </c>
      <c r="E8" s="17"/>
      <c r="F8" s="18">
        <f>IF(D8&gt;0,IF(ISERROR(INT((58.015*POWER((11.5-D8),1.81)))),0,INT((58.015*POWER((11.5-D8),1.81)))),IF(ISERROR(VLOOKUP(E8,'60 m ručně'!A:B,2,0)),0,VLOOKUP(E8,'60 m ručně'!A:B,2,0)))</f>
        <v>28</v>
      </c>
      <c r="G8" s="9">
        <v>280</v>
      </c>
      <c r="H8" s="9">
        <v>306</v>
      </c>
      <c r="I8" s="9">
        <v>283</v>
      </c>
      <c r="J8" s="9">
        <f>MAX(G8:I8)</f>
        <v>306</v>
      </c>
      <c r="K8" s="18">
        <f>IF(ISERROR(INT((0.14354*POWER((J8-220),1.4)))),0,INT((0.14354*POWER((J8-220),1.4))))</f>
        <v>73</v>
      </c>
      <c r="L8" s="16">
        <v>29.8</v>
      </c>
      <c r="M8" s="18">
        <f>IF(ISERROR(INT((5.33*POWER((L8-10),1.1)))),0,INT((5.33*POWER((L8-10),1.1))))</f>
        <v>142</v>
      </c>
      <c r="N8" s="22" t="s">
        <v>109</v>
      </c>
      <c r="O8" s="19">
        <f>VLOOKUP(N8,'600 m'!D:E,2,0)</f>
        <v>63</v>
      </c>
      <c r="P8" s="26">
        <f>_xlfn.RANK.EQ(Q8:Q14,$Q$5:$Q$12)</f>
        <v>3</v>
      </c>
      <c r="Q8" s="18">
        <f>+O8+M8+K8+F8</f>
        <v>306</v>
      </c>
    </row>
    <row r="9" spans="1:17" ht="42" customHeight="1">
      <c r="A9" s="13">
        <v>5</v>
      </c>
      <c r="B9" s="14"/>
      <c r="C9" s="15"/>
      <c r="D9" s="30"/>
      <c r="E9" s="17"/>
      <c r="F9" s="18"/>
      <c r="G9" s="9"/>
      <c r="H9" s="9"/>
      <c r="I9" s="9"/>
      <c r="J9" s="9"/>
      <c r="K9" s="18"/>
      <c r="L9" s="16"/>
      <c r="M9" s="18"/>
      <c r="N9" s="22"/>
      <c r="O9" s="19"/>
      <c r="P9" s="26"/>
      <c r="Q9" s="18"/>
    </row>
    <row r="10" spans="1:17" ht="42" customHeight="1">
      <c r="A10" s="13">
        <v>6</v>
      </c>
      <c r="B10" s="14"/>
      <c r="C10" s="1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6">
        <f>SUMIF(P5:P12,"&lt;=4",Q5:Q12)</f>
        <v>1640</v>
      </c>
      <c r="Q13" s="36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/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 aca="true" t="shared" si="0" ref="K17:K24">IF(ISERROR(INT((0.14354*POWER((J17-220),1.4)))),0,INT((0.14354*POWER((J17-220),1.4))))</f>
        <v>0</v>
      </c>
      <c r="L17" s="16"/>
      <c r="M17" s="18">
        <f aca="true" t="shared" si="1" ref="M17:M24">IF(ISERROR(INT((5.33*POWER((L17-10),1.1)))),0,INT((5.33*POWER((L17-10),1.1))))</f>
        <v>0</v>
      </c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 t="shared" si="0"/>
        <v>0</v>
      </c>
      <c r="L18" s="16"/>
      <c r="M18" s="18">
        <f t="shared" si="1"/>
        <v>0</v>
      </c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/>
      <c r="K19" s="18">
        <f t="shared" si="0"/>
        <v>0</v>
      </c>
      <c r="L19" s="16"/>
      <c r="M19" s="18">
        <f t="shared" si="1"/>
        <v>0</v>
      </c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/>
      <c r="K20" s="18">
        <f t="shared" si="0"/>
        <v>0</v>
      </c>
      <c r="L20" s="16"/>
      <c r="M20" s="18">
        <f t="shared" si="1"/>
        <v>0</v>
      </c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/>
      <c r="K21" s="18">
        <f t="shared" si="0"/>
        <v>0</v>
      </c>
      <c r="L21" s="16"/>
      <c r="M21" s="18">
        <f t="shared" si="1"/>
        <v>0</v>
      </c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/>
      <c r="K22" s="18">
        <f t="shared" si="0"/>
        <v>0</v>
      </c>
      <c r="L22" s="16"/>
      <c r="M22" s="18">
        <f t="shared" si="1"/>
        <v>0</v>
      </c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/>
      <c r="K23" s="18">
        <f t="shared" si="0"/>
        <v>0</v>
      </c>
      <c r="L23" s="16"/>
      <c r="M23" s="18">
        <f t="shared" si="1"/>
        <v>0</v>
      </c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/>
      <c r="K24" s="18">
        <f t="shared" si="0"/>
        <v>0</v>
      </c>
      <c r="L24" s="16"/>
      <c r="M24" s="18">
        <f t="shared" si="1"/>
        <v>0</v>
      </c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1">
      <selection activeCell="D242" sqref="D2:D242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Josef Marek</cp:lastModifiedBy>
  <dcterms:created xsi:type="dcterms:W3CDTF">2016-05-18T14:58:03Z</dcterms:created>
  <dcterms:modified xsi:type="dcterms:W3CDTF">2017-09-16T19:48:29Z</dcterms:modified>
  <cp:category/>
  <cp:version/>
  <cp:contentType/>
  <cp:contentStatus/>
</cp:coreProperties>
</file>